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875" windowHeight="7710" activeTab="2"/>
  </bookViews>
  <sheets>
    <sheet name="Dec-12" sheetId="1" r:id="rId1"/>
    <sheet name="Jan-13" sheetId="2" r:id="rId2"/>
    <sheet name="Feb-13" sheetId="3" r:id="rId3"/>
    <sheet name="Mar-13" sheetId="4" r:id="rId4"/>
    <sheet name="Apr-13" sheetId="5" r:id="rId5"/>
  </sheets>
  <calcPr calcId="124519"/>
</workbook>
</file>

<file path=xl/calcChain.xml><?xml version="1.0" encoding="utf-8"?>
<calcChain xmlns="http://schemas.openxmlformats.org/spreadsheetml/2006/main">
  <c r="C12" i="3"/>
  <c r="C11"/>
  <c r="C10"/>
  <c r="C9"/>
  <c r="C8"/>
  <c r="C7"/>
  <c r="C6"/>
  <c r="C5"/>
  <c r="C4"/>
  <c r="C34" i="2"/>
  <c r="C33"/>
  <c r="C32"/>
  <c r="C31"/>
  <c r="C30"/>
  <c r="C27"/>
  <c r="C28"/>
  <c r="C29"/>
  <c r="C26"/>
  <c r="D26" s="1"/>
  <c r="C25"/>
  <c r="D25" s="1"/>
  <c r="E25" s="1"/>
  <c r="C24"/>
  <c r="D24"/>
  <c r="C23"/>
  <c r="D23" s="1"/>
  <c r="E23" s="1"/>
  <c r="C22"/>
  <c r="D22" s="1"/>
  <c r="E22" s="1"/>
  <c r="C19"/>
  <c r="C21"/>
  <c r="C20"/>
  <c r="D20" s="1"/>
  <c r="C18"/>
  <c r="D18" s="1"/>
  <c r="D19"/>
  <c r="E19" s="1"/>
  <c r="C17"/>
  <c r="D17" s="1"/>
  <c r="B34" i="1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35" s="1"/>
  <c r="B7"/>
  <c r="B6"/>
  <c r="B5"/>
  <c r="B4"/>
  <c r="B35" i="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4" i="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5" s="1"/>
  <c r="B5"/>
  <c r="B4"/>
  <c r="B35" i="3"/>
  <c r="B4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35" i="2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G35"/>
  <c r="C16"/>
  <c r="D16" s="1"/>
  <c r="C15"/>
  <c r="C14"/>
  <c r="C9"/>
  <c r="C10"/>
  <c r="C11"/>
  <c r="C12"/>
  <c r="C13"/>
  <c r="D9"/>
  <c r="C8"/>
  <c r="C7"/>
  <c r="C6"/>
  <c r="C5"/>
  <c r="D5"/>
  <c r="C4"/>
  <c r="G30" i="1"/>
  <c r="G29"/>
  <c r="G28"/>
  <c r="G27"/>
  <c r="G26"/>
  <c r="G23"/>
  <c r="G22"/>
  <c r="G21"/>
  <c r="G20"/>
  <c r="G19"/>
  <c r="G16"/>
  <c r="H34"/>
  <c r="G32"/>
  <c r="G31"/>
  <c r="G25"/>
  <c r="G24"/>
  <c r="G18"/>
  <c r="G17"/>
  <c r="G5"/>
  <c r="G6"/>
  <c r="G7"/>
  <c r="G8"/>
  <c r="G9"/>
  <c r="G10"/>
  <c r="G11"/>
  <c r="G12"/>
  <c r="G13"/>
  <c r="G14"/>
  <c r="G4"/>
  <c r="F14"/>
  <c r="F13"/>
  <c r="F12"/>
  <c r="F11"/>
  <c r="F10"/>
  <c r="F9"/>
  <c r="F8"/>
  <c r="F7"/>
  <c r="F6"/>
  <c r="F5"/>
  <c r="F4"/>
  <c r="F16"/>
  <c r="F17"/>
  <c r="F18"/>
  <c r="F19"/>
  <c r="F20"/>
  <c r="F21"/>
  <c r="F22"/>
  <c r="F23"/>
  <c r="F24"/>
  <c r="F25"/>
  <c r="F26"/>
  <c r="F27"/>
  <c r="F28"/>
  <c r="F29"/>
  <c r="F30"/>
  <c r="F31"/>
  <c r="F32"/>
  <c r="G35" i="5"/>
  <c r="F35"/>
  <c r="H35"/>
  <c r="I35"/>
  <c r="C35"/>
  <c r="H34"/>
  <c r="I34"/>
  <c r="E34"/>
  <c r="D34"/>
  <c r="J33"/>
  <c r="K33"/>
  <c r="I33"/>
  <c r="H33"/>
  <c r="D33"/>
  <c r="E33"/>
  <c r="H32"/>
  <c r="I32"/>
  <c r="E32"/>
  <c r="D32"/>
  <c r="I31"/>
  <c r="H31"/>
  <c r="D31"/>
  <c r="E31"/>
  <c r="I30"/>
  <c r="H30"/>
  <c r="D30"/>
  <c r="J30"/>
  <c r="K30"/>
  <c r="J29"/>
  <c r="K29"/>
  <c r="I29"/>
  <c r="H29"/>
  <c r="D29"/>
  <c r="E29"/>
  <c r="H28"/>
  <c r="I28"/>
  <c r="D28"/>
  <c r="J28"/>
  <c r="K28"/>
  <c r="I27"/>
  <c r="H27"/>
  <c r="D27"/>
  <c r="E27"/>
  <c r="I26"/>
  <c r="H26"/>
  <c r="E26"/>
  <c r="D26"/>
  <c r="J26"/>
  <c r="K26"/>
  <c r="J25"/>
  <c r="K25"/>
  <c r="I25"/>
  <c r="H25"/>
  <c r="E25"/>
  <c r="D25"/>
  <c r="H24"/>
  <c r="I24"/>
  <c r="E24"/>
  <c r="D24"/>
  <c r="J24"/>
  <c r="K24"/>
  <c r="I23"/>
  <c r="H23"/>
  <c r="D23"/>
  <c r="E23"/>
  <c r="H22"/>
  <c r="I22"/>
  <c r="E22"/>
  <c r="D22"/>
  <c r="J22"/>
  <c r="K22"/>
  <c r="J21"/>
  <c r="K21"/>
  <c r="I21"/>
  <c r="H21"/>
  <c r="E21"/>
  <c r="D21"/>
  <c r="H20"/>
  <c r="I20"/>
  <c r="E20"/>
  <c r="D20"/>
  <c r="I19"/>
  <c r="H19"/>
  <c r="D19"/>
  <c r="E19"/>
  <c r="I18"/>
  <c r="H18"/>
  <c r="D18"/>
  <c r="E18"/>
  <c r="I17"/>
  <c r="H17"/>
  <c r="D17"/>
  <c r="J17"/>
  <c r="K17"/>
  <c r="H16"/>
  <c r="I16"/>
  <c r="D16"/>
  <c r="E16"/>
  <c r="I15"/>
  <c r="H15"/>
  <c r="D15"/>
  <c r="E15"/>
  <c r="J14"/>
  <c r="K14"/>
  <c r="I14"/>
  <c r="H14"/>
  <c r="E14"/>
  <c r="D14"/>
  <c r="I13"/>
  <c r="H13"/>
  <c r="E13"/>
  <c r="D13"/>
  <c r="J13"/>
  <c r="K13"/>
  <c r="H12"/>
  <c r="I12"/>
  <c r="E12"/>
  <c r="D12"/>
  <c r="I11"/>
  <c r="H11"/>
  <c r="D11"/>
  <c r="E11"/>
  <c r="K10"/>
  <c r="J10"/>
  <c r="H10"/>
  <c r="I10"/>
  <c r="E10"/>
  <c r="D10"/>
  <c r="H9"/>
  <c r="I9"/>
  <c r="E9"/>
  <c r="D9"/>
  <c r="J9"/>
  <c r="K9"/>
  <c r="H8"/>
  <c r="I8"/>
  <c r="E8"/>
  <c r="D8"/>
  <c r="I7"/>
  <c r="H7"/>
  <c r="D7"/>
  <c r="E7"/>
  <c r="K6"/>
  <c r="J6"/>
  <c r="I6"/>
  <c r="H6"/>
  <c r="E6"/>
  <c r="D6"/>
  <c r="I5"/>
  <c r="H5"/>
  <c r="D5"/>
  <c r="E5"/>
  <c r="H4"/>
  <c r="I4"/>
  <c r="D4"/>
  <c r="G35" i="4"/>
  <c r="F35"/>
  <c r="H35"/>
  <c r="I35"/>
  <c r="C35"/>
  <c r="I34"/>
  <c r="H34"/>
  <c r="E34"/>
  <c r="D34"/>
  <c r="J34"/>
  <c r="K34"/>
  <c r="J33"/>
  <c r="K33"/>
  <c r="I33"/>
  <c r="H33"/>
  <c r="E33"/>
  <c r="D33"/>
  <c r="H32"/>
  <c r="I32"/>
  <c r="E32"/>
  <c r="D32"/>
  <c r="I31"/>
  <c r="H31"/>
  <c r="D31"/>
  <c r="E31"/>
  <c r="I30"/>
  <c r="H30"/>
  <c r="E30"/>
  <c r="D30"/>
  <c r="J30"/>
  <c r="K30"/>
  <c r="J29"/>
  <c r="K29"/>
  <c r="I29"/>
  <c r="H29"/>
  <c r="E29"/>
  <c r="D29"/>
  <c r="J28"/>
  <c r="K28"/>
  <c r="I28"/>
  <c r="H28"/>
  <c r="E28"/>
  <c r="D28"/>
  <c r="H27"/>
  <c r="I27"/>
  <c r="E27"/>
  <c r="D27"/>
  <c r="H26"/>
  <c r="I26"/>
  <c r="D26"/>
  <c r="E26"/>
  <c r="I25"/>
  <c r="H25"/>
  <c r="D25"/>
  <c r="J25"/>
  <c r="K25"/>
  <c r="J24"/>
  <c r="K24"/>
  <c r="I24"/>
  <c r="H24"/>
  <c r="E24"/>
  <c r="D24"/>
  <c r="H23"/>
  <c r="I23"/>
  <c r="E23"/>
  <c r="D23"/>
  <c r="H22"/>
  <c r="I22"/>
  <c r="D22"/>
  <c r="E22"/>
  <c r="I21"/>
  <c r="H21"/>
  <c r="D21"/>
  <c r="J21"/>
  <c r="K21"/>
  <c r="J20"/>
  <c r="K20"/>
  <c r="I20"/>
  <c r="H20"/>
  <c r="E20"/>
  <c r="D20"/>
  <c r="H19"/>
  <c r="I19"/>
  <c r="E19"/>
  <c r="D19"/>
  <c r="H18"/>
  <c r="I18"/>
  <c r="D18"/>
  <c r="E18"/>
  <c r="I17"/>
  <c r="H17"/>
  <c r="D17"/>
  <c r="J17"/>
  <c r="K17"/>
  <c r="J16"/>
  <c r="K16"/>
  <c r="I16"/>
  <c r="H16"/>
  <c r="E16"/>
  <c r="D16"/>
  <c r="H15"/>
  <c r="I15"/>
  <c r="E15"/>
  <c r="D15"/>
  <c r="H14"/>
  <c r="I14"/>
  <c r="D14"/>
  <c r="E14"/>
  <c r="I13"/>
  <c r="H13"/>
  <c r="D13"/>
  <c r="J13"/>
  <c r="K13"/>
  <c r="J12"/>
  <c r="K12"/>
  <c r="I12"/>
  <c r="H12"/>
  <c r="E12"/>
  <c r="D12"/>
  <c r="H11"/>
  <c r="I11"/>
  <c r="E11"/>
  <c r="D11"/>
  <c r="H10"/>
  <c r="I10"/>
  <c r="D10"/>
  <c r="E10"/>
  <c r="I9"/>
  <c r="H9"/>
  <c r="D9"/>
  <c r="J9"/>
  <c r="K9"/>
  <c r="J8"/>
  <c r="K8"/>
  <c r="I8"/>
  <c r="H8"/>
  <c r="E8"/>
  <c r="D8"/>
  <c r="H7"/>
  <c r="I7"/>
  <c r="E7"/>
  <c r="D7"/>
  <c r="H6"/>
  <c r="I6"/>
  <c r="D6"/>
  <c r="E6"/>
  <c r="I5"/>
  <c r="H5"/>
  <c r="D5"/>
  <c r="J5"/>
  <c r="K5"/>
  <c r="J4"/>
  <c r="K4"/>
  <c r="I4"/>
  <c r="H4"/>
  <c r="E4"/>
  <c r="D4"/>
  <c r="D35"/>
  <c r="E35"/>
  <c r="G35" i="3"/>
  <c r="F35"/>
  <c r="H35"/>
  <c r="I35"/>
  <c r="C35"/>
  <c r="H34"/>
  <c r="I34"/>
  <c r="D34"/>
  <c r="J34"/>
  <c r="K34"/>
  <c r="I33"/>
  <c r="H33"/>
  <c r="D33"/>
  <c r="E33"/>
  <c r="I32"/>
  <c r="H32"/>
  <c r="D32"/>
  <c r="E32"/>
  <c r="H31"/>
  <c r="I31"/>
  <c r="E31"/>
  <c r="D31"/>
  <c r="H30"/>
  <c r="I30"/>
  <c r="D30"/>
  <c r="J30"/>
  <c r="K30"/>
  <c r="I29"/>
  <c r="H29"/>
  <c r="D29"/>
  <c r="E29"/>
  <c r="H28"/>
  <c r="I28"/>
  <c r="E28"/>
  <c r="D28"/>
  <c r="J28"/>
  <c r="K28"/>
  <c r="I27"/>
  <c r="H27"/>
  <c r="D27"/>
  <c r="E27"/>
  <c r="H26"/>
  <c r="I26"/>
  <c r="E26"/>
  <c r="D26"/>
  <c r="J26"/>
  <c r="K26"/>
  <c r="H25"/>
  <c r="I25"/>
  <c r="D25"/>
  <c r="E25"/>
  <c r="H24"/>
  <c r="I24"/>
  <c r="E24"/>
  <c r="D24"/>
  <c r="J23"/>
  <c r="K23"/>
  <c r="I23"/>
  <c r="H23"/>
  <c r="D23"/>
  <c r="E23"/>
  <c r="H22"/>
  <c r="I22"/>
  <c r="E22"/>
  <c r="D22"/>
  <c r="I21"/>
  <c r="H21"/>
  <c r="D21"/>
  <c r="E21"/>
  <c r="I20"/>
  <c r="H20"/>
  <c r="D20"/>
  <c r="J20"/>
  <c r="K20"/>
  <c r="I19"/>
  <c r="H19"/>
  <c r="D19"/>
  <c r="E19"/>
  <c r="H18"/>
  <c r="I18"/>
  <c r="D18"/>
  <c r="J18"/>
  <c r="K18"/>
  <c r="I17"/>
  <c r="H17"/>
  <c r="D17"/>
  <c r="E17"/>
  <c r="J16"/>
  <c r="K16"/>
  <c r="I16"/>
  <c r="H16"/>
  <c r="E16"/>
  <c r="D16"/>
  <c r="H15"/>
  <c r="I15"/>
  <c r="E15"/>
  <c r="D15"/>
  <c r="J15"/>
  <c r="K15"/>
  <c r="H14"/>
  <c r="I14"/>
  <c r="E14"/>
  <c r="D14"/>
  <c r="J14"/>
  <c r="K14"/>
  <c r="I13"/>
  <c r="H13"/>
  <c r="D13"/>
  <c r="E13"/>
  <c r="H12"/>
  <c r="I12" s="1"/>
  <c r="D12"/>
  <c r="E12" s="1"/>
  <c r="H11"/>
  <c r="I11" s="1"/>
  <c r="D11"/>
  <c r="E11" s="1"/>
  <c r="H10"/>
  <c r="I10" s="1"/>
  <c r="D10"/>
  <c r="E10" s="1"/>
  <c r="H9"/>
  <c r="I9" s="1"/>
  <c r="D9"/>
  <c r="E9"/>
  <c r="H8"/>
  <c r="I8" s="1"/>
  <c r="D8"/>
  <c r="E8" s="1"/>
  <c r="J8"/>
  <c r="K8" s="1"/>
  <c r="H7"/>
  <c r="I7" s="1"/>
  <c r="D7"/>
  <c r="H6"/>
  <c r="I6" s="1"/>
  <c r="D6"/>
  <c r="E6" s="1"/>
  <c r="H5"/>
  <c r="I5" s="1"/>
  <c r="D5"/>
  <c r="E5" s="1"/>
  <c r="H4"/>
  <c r="I4" s="1"/>
  <c r="D4"/>
  <c r="E4"/>
  <c r="F35" i="2"/>
  <c r="H34"/>
  <c r="I34" s="1"/>
  <c r="D34"/>
  <c r="J34" s="1"/>
  <c r="K34" s="1"/>
  <c r="H33"/>
  <c r="I33" s="1"/>
  <c r="D33"/>
  <c r="H32"/>
  <c r="I32" s="1"/>
  <c r="D32"/>
  <c r="E32" s="1"/>
  <c r="H31"/>
  <c r="I31" s="1"/>
  <c r="D31"/>
  <c r="J31" s="1"/>
  <c r="K31" s="1"/>
  <c r="H30"/>
  <c r="I30" s="1"/>
  <c r="D30"/>
  <c r="E30" s="1"/>
  <c r="H29"/>
  <c r="I29" s="1"/>
  <c r="D29"/>
  <c r="E29" s="1"/>
  <c r="H28"/>
  <c r="I28" s="1"/>
  <c r="D28"/>
  <c r="H27"/>
  <c r="I27" s="1"/>
  <c r="D27"/>
  <c r="E27" s="1"/>
  <c r="H26"/>
  <c r="I26" s="1"/>
  <c r="I25"/>
  <c r="H25"/>
  <c r="H24"/>
  <c r="I24" s="1"/>
  <c r="H23"/>
  <c r="I23" s="1"/>
  <c r="H22"/>
  <c r="I22" s="1"/>
  <c r="H21"/>
  <c r="I21" s="1"/>
  <c r="D21"/>
  <c r="E21" s="1"/>
  <c r="H20"/>
  <c r="I20" s="1"/>
  <c r="H19"/>
  <c r="I19" s="1"/>
  <c r="H18"/>
  <c r="I18" s="1"/>
  <c r="H17"/>
  <c r="I17" s="1"/>
  <c r="H16"/>
  <c r="I16" s="1"/>
  <c r="H15"/>
  <c r="J15" s="1"/>
  <c r="K15" s="1"/>
  <c r="D15"/>
  <c r="E15" s="1"/>
  <c r="H14"/>
  <c r="I14"/>
  <c r="D14"/>
  <c r="J14"/>
  <c r="K14"/>
  <c r="H13"/>
  <c r="I13"/>
  <c r="D13"/>
  <c r="J13"/>
  <c r="K13"/>
  <c r="E13"/>
  <c r="H12"/>
  <c r="I12"/>
  <c r="D12"/>
  <c r="E12"/>
  <c r="H11"/>
  <c r="I11"/>
  <c r="D11"/>
  <c r="E11"/>
  <c r="H10"/>
  <c r="I10"/>
  <c r="D10"/>
  <c r="E10"/>
  <c r="H9"/>
  <c r="I9"/>
  <c r="H8"/>
  <c r="J8" s="1"/>
  <c r="K8" s="1"/>
  <c r="D8"/>
  <c r="E8"/>
  <c r="H7"/>
  <c r="I7" s="1"/>
  <c r="D7"/>
  <c r="E7" s="1"/>
  <c r="H6"/>
  <c r="I6"/>
  <c r="D6"/>
  <c r="E6"/>
  <c r="H5"/>
  <c r="I5"/>
  <c r="H4"/>
  <c r="I4"/>
  <c r="D4"/>
  <c r="J12"/>
  <c r="K12"/>
  <c r="J9"/>
  <c r="K9"/>
  <c r="E9"/>
  <c r="J6"/>
  <c r="K6"/>
  <c r="E5"/>
  <c r="J5"/>
  <c r="K5"/>
  <c r="D35" i="5"/>
  <c r="E35"/>
  <c r="J8"/>
  <c r="K8"/>
  <c r="J5"/>
  <c r="K5"/>
  <c r="E17"/>
  <c r="J18"/>
  <c r="K18"/>
  <c r="E28"/>
  <c r="E30"/>
  <c r="J32"/>
  <c r="K32"/>
  <c r="J20"/>
  <c r="K20"/>
  <c r="J16"/>
  <c r="K16"/>
  <c r="J34"/>
  <c r="K34"/>
  <c r="J12"/>
  <c r="K12"/>
  <c r="J6" i="4"/>
  <c r="K6"/>
  <c r="J10"/>
  <c r="K10"/>
  <c r="J14"/>
  <c r="K14"/>
  <c r="J18"/>
  <c r="K18"/>
  <c r="J22"/>
  <c r="K22"/>
  <c r="J26"/>
  <c r="K26"/>
  <c r="E5"/>
  <c r="E9"/>
  <c r="E13"/>
  <c r="E17"/>
  <c r="E21"/>
  <c r="E25"/>
  <c r="J7"/>
  <c r="K7"/>
  <c r="J11"/>
  <c r="K11"/>
  <c r="J15"/>
  <c r="K15"/>
  <c r="J19"/>
  <c r="K19"/>
  <c r="J23"/>
  <c r="K23"/>
  <c r="J27"/>
  <c r="K27"/>
  <c r="J31"/>
  <c r="K31"/>
  <c r="J32"/>
  <c r="K32"/>
  <c r="J12" i="3"/>
  <c r="K12" s="1"/>
  <c r="J31"/>
  <c r="K31"/>
  <c r="E7"/>
  <c r="E18"/>
  <c r="E20"/>
  <c r="J22"/>
  <c r="K22"/>
  <c r="J27"/>
  <c r="K27"/>
  <c r="J19"/>
  <c r="K19"/>
  <c r="J10"/>
  <c r="K10" s="1"/>
  <c r="J6"/>
  <c r="K6" s="1"/>
  <c r="J11"/>
  <c r="K11" s="1"/>
  <c r="J24"/>
  <c r="K24"/>
  <c r="E34"/>
  <c r="J32"/>
  <c r="K32"/>
  <c r="E30"/>
  <c r="J4" i="2"/>
  <c r="K4"/>
  <c r="E4" i="5"/>
  <c r="J7"/>
  <c r="K7"/>
  <c r="J11"/>
  <c r="K11"/>
  <c r="J15"/>
  <c r="K15"/>
  <c r="J19"/>
  <c r="K19"/>
  <c r="J23"/>
  <c r="K23"/>
  <c r="J27"/>
  <c r="K27"/>
  <c r="J31"/>
  <c r="K31"/>
  <c r="J4"/>
  <c r="D35" i="3"/>
  <c r="E35" s="1"/>
  <c r="J5"/>
  <c r="K5"/>
  <c r="J9"/>
  <c r="K9" s="1"/>
  <c r="J13"/>
  <c r="K13"/>
  <c r="J17"/>
  <c r="K17"/>
  <c r="J21"/>
  <c r="K21"/>
  <c r="J25"/>
  <c r="K25"/>
  <c r="J29"/>
  <c r="K29"/>
  <c r="J33"/>
  <c r="K33"/>
  <c r="J30" i="2"/>
  <c r="K30" s="1"/>
  <c r="E14"/>
  <c r="E28"/>
  <c r="E31"/>
  <c r="J10"/>
  <c r="K10"/>
  <c r="J11"/>
  <c r="K11"/>
  <c r="J33"/>
  <c r="K33" s="1"/>
  <c r="E33"/>
  <c r="E4"/>
  <c r="J35" i="4"/>
  <c r="K35"/>
  <c r="K4" i="5"/>
  <c r="J35"/>
  <c r="K35"/>
  <c r="D33" i="1"/>
  <c r="E33"/>
  <c r="G35"/>
  <c r="F35"/>
  <c r="I34"/>
  <c r="D34"/>
  <c r="E34"/>
  <c r="H33"/>
  <c r="I33"/>
  <c r="H32"/>
  <c r="I32"/>
  <c r="D32"/>
  <c r="H31"/>
  <c r="I31"/>
  <c r="D31"/>
  <c r="E31"/>
  <c r="H30"/>
  <c r="I30"/>
  <c r="D30"/>
  <c r="E30"/>
  <c r="H29"/>
  <c r="I29"/>
  <c r="D29"/>
  <c r="E29"/>
  <c r="H28"/>
  <c r="I28"/>
  <c r="D28"/>
  <c r="H27"/>
  <c r="I27"/>
  <c r="D27"/>
  <c r="E27"/>
  <c r="H26"/>
  <c r="I26"/>
  <c r="D26"/>
  <c r="E26"/>
  <c r="H25"/>
  <c r="I25"/>
  <c r="E25"/>
  <c r="D25"/>
  <c r="H24"/>
  <c r="I24"/>
  <c r="D24"/>
  <c r="H23"/>
  <c r="I23"/>
  <c r="D23"/>
  <c r="E23"/>
  <c r="H22"/>
  <c r="I22"/>
  <c r="D22"/>
  <c r="E22"/>
  <c r="I21"/>
  <c r="H21"/>
  <c r="D21"/>
  <c r="E21"/>
  <c r="H20"/>
  <c r="I20"/>
  <c r="D20"/>
  <c r="H19"/>
  <c r="I19"/>
  <c r="D19"/>
  <c r="E19"/>
  <c r="H18"/>
  <c r="I18"/>
  <c r="D18"/>
  <c r="E18"/>
  <c r="H17"/>
  <c r="I17"/>
  <c r="D17"/>
  <c r="E17"/>
  <c r="H16"/>
  <c r="I16"/>
  <c r="D16"/>
  <c r="H15"/>
  <c r="I15"/>
  <c r="D15"/>
  <c r="E15"/>
  <c r="H14"/>
  <c r="I14"/>
  <c r="D14"/>
  <c r="H13"/>
  <c r="I13"/>
  <c r="D13"/>
  <c r="H12"/>
  <c r="I12"/>
  <c r="D12"/>
  <c r="H11"/>
  <c r="I11"/>
  <c r="D11"/>
  <c r="H10"/>
  <c r="I10"/>
  <c r="D10"/>
  <c r="H9"/>
  <c r="I9"/>
  <c r="D9"/>
  <c r="H8"/>
  <c r="I8"/>
  <c r="D8"/>
  <c r="H7"/>
  <c r="I7"/>
  <c r="D7"/>
  <c r="H6"/>
  <c r="I6"/>
  <c r="E6"/>
  <c r="D6"/>
  <c r="H5"/>
  <c r="I5"/>
  <c r="D5"/>
  <c r="H4"/>
  <c r="I4"/>
  <c r="E4"/>
  <c r="D4"/>
  <c r="E7"/>
  <c r="J7"/>
  <c r="K7"/>
  <c r="E10"/>
  <c r="J10"/>
  <c r="K10"/>
  <c r="E14"/>
  <c r="J14"/>
  <c r="K14"/>
  <c r="E9"/>
  <c r="J9"/>
  <c r="K9"/>
  <c r="E13"/>
  <c r="J13"/>
  <c r="K13"/>
  <c r="E5"/>
  <c r="J5"/>
  <c r="K5"/>
  <c r="E8"/>
  <c r="J8"/>
  <c r="K8"/>
  <c r="E12"/>
  <c r="J12"/>
  <c r="K12"/>
  <c r="J4"/>
  <c r="K4"/>
  <c r="J6"/>
  <c r="K6"/>
  <c r="E11"/>
  <c r="J11"/>
  <c r="K11"/>
  <c r="H35"/>
  <c r="I35"/>
  <c r="J32"/>
  <c r="K32"/>
  <c r="J24"/>
  <c r="K24"/>
  <c r="J20"/>
  <c r="K20"/>
  <c r="J25"/>
  <c r="K25"/>
  <c r="J16"/>
  <c r="K16"/>
  <c r="J18"/>
  <c r="K18"/>
  <c r="J28"/>
  <c r="K28"/>
  <c r="J21"/>
  <c r="K21"/>
  <c r="J29"/>
  <c r="K29"/>
  <c r="E32"/>
  <c r="C35"/>
  <c r="J33"/>
  <c r="K33"/>
  <c r="J22"/>
  <c r="K22"/>
  <c r="E16"/>
  <c r="J26"/>
  <c r="K26"/>
  <c r="E20"/>
  <c r="J30"/>
  <c r="K30"/>
  <c r="J17"/>
  <c r="K17"/>
  <c r="E24"/>
  <c r="J34"/>
  <c r="K34"/>
  <c r="E28"/>
  <c r="D35"/>
  <c r="J15"/>
  <c r="J19"/>
  <c r="K19"/>
  <c r="J23"/>
  <c r="K23"/>
  <c r="J27"/>
  <c r="K27"/>
  <c r="J31"/>
  <c r="K31"/>
  <c r="E35"/>
  <c r="K15"/>
  <c r="J35"/>
  <c r="K35"/>
  <c r="J7" i="3" l="1"/>
  <c r="K7" s="1"/>
  <c r="J4"/>
  <c r="K4" s="1"/>
  <c r="E34" i="2"/>
  <c r="J32"/>
  <c r="K32" s="1"/>
  <c r="J27"/>
  <c r="K27" s="1"/>
  <c r="J29"/>
  <c r="K29" s="1"/>
  <c r="J28"/>
  <c r="K28" s="1"/>
  <c r="J26"/>
  <c r="K26" s="1"/>
  <c r="E26"/>
  <c r="J25"/>
  <c r="K25" s="1"/>
  <c r="J24"/>
  <c r="K24" s="1"/>
  <c r="E24"/>
  <c r="J23"/>
  <c r="K23" s="1"/>
  <c r="J22"/>
  <c r="K22" s="1"/>
  <c r="J21"/>
  <c r="K21" s="1"/>
  <c r="J20"/>
  <c r="K20" s="1"/>
  <c r="E20"/>
  <c r="E18"/>
  <c r="J18"/>
  <c r="K18" s="1"/>
  <c r="J19"/>
  <c r="K19" s="1"/>
  <c r="J17"/>
  <c r="K17" s="1"/>
  <c r="I8"/>
  <c r="J7"/>
  <c r="K7" s="1"/>
  <c r="E17"/>
  <c r="H35"/>
  <c r="I35" s="1"/>
  <c r="I15"/>
  <c r="J16"/>
  <c r="K16" s="1"/>
  <c r="E16"/>
  <c r="D35"/>
  <c r="C35"/>
  <c r="J35" i="3" l="1"/>
  <c r="K35" s="1"/>
  <c r="E35" i="2"/>
  <c r="J35"/>
  <c r="K35" s="1"/>
</calcChain>
</file>

<file path=xl/sharedStrings.xml><?xml version="1.0" encoding="utf-8"?>
<sst xmlns="http://schemas.openxmlformats.org/spreadsheetml/2006/main" count="85" uniqueCount="15">
  <si>
    <t>Date</t>
  </si>
  <si>
    <t>Success</t>
  </si>
  <si>
    <t>Summary</t>
  </si>
  <si>
    <r>
      <t xml:space="preserve">Retry Messages Statistics - </t>
    </r>
    <r>
      <rPr>
        <b/>
        <i/>
        <sz val="10"/>
        <color rgb="FFFFFF00"/>
        <rFont val="Tahoma"/>
        <family val="2"/>
      </rPr>
      <t>Robi</t>
    </r>
  </si>
  <si>
    <t>Error</t>
  </si>
  <si>
    <t>Daily BC</t>
  </si>
  <si>
    <t>Ratio (%)</t>
  </si>
  <si>
    <t>Success : Total</t>
  </si>
  <si>
    <t>Queue</t>
  </si>
  <si>
    <t>Retry Messages</t>
  </si>
  <si>
    <t>Volume</t>
  </si>
  <si>
    <t>Error
[ Final ]</t>
  </si>
  <si>
    <r>
      <t xml:space="preserve">Error
[ </t>
    </r>
    <r>
      <rPr>
        <i/>
        <sz val="8"/>
        <color theme="1"/>
        <rFont val="Tahoma"/>
        <family val="2"/>
      </rPr>
      <t>for</t>
    </r>
    <r>
      <rPr>
        <sz val="8"/>
        <color theme="1"/>
        <rFont val="Tahoma"/>
        <family val="2"/>
      </rPr>
      <t xml:space="preserve"> Retry ]</t>
    </r>
  </si>
  <si>
    <t>Paid</t>
  </si>
  <si>
    <t>Day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</si>
</sst>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ddd"/>
  </numFmts>
  <fonts count="13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i/>
      <sz val="10"/>
      <color rgb="FFFFFF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 tint="0.249977111117893"/>
      <name val="Tahoma"/>
      <family val="2"/>
    </font>
    <font>
      <sz val="10"/>
      <name val="Arial"/>
      <family val="2"/>
    </font>
    <font>
      <b/>
      <sz val="8"/>
      <color theme="0"/>
      <name val="Tahoma"/>
      <family val="2"/>
    </font>
    <font>
      <b/>
      <sz val="8"/>
      <name val="Tahoma"/>
      <family val="2"/>
    </font>
    <font>
      <i/>
      <sz val="8"/>
      <color theme="1"/>
      <name val="Tahoma"/>
      <family val="2"/>
    </font>
    <font>
      <sz val="8"/>
      <name val="Tahoma"/>
      <family val="2"/>
    </font>
    <font>
      <sz val="8"/>
      <color rgb="FF7030A0"/>
      <name val="Tahoma"/>
      <family val="2"/>
    </font>
    <font>
      <sz val="8"/>
      <color theme="5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gradientFill degree="90">
        <stop position="0">
          <color rgb="FFFF000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theme="1" tint="0.1490218817712943"/>
        </stop>
      </gradientFill>
    </fill>
    <fill>
      <gradientFill degree="90">
        <stop position="0">
          <color theme="1"/>
        </stop>
        <stop position="1">
          <color theme="1" tint="0.34900967436750391"/>
        </stop>
      </gradientFill>
    </fill>
    <fill>
      <gradientFill degree="90">
        <stop position="0">
          <color theme="9" tint="-0.25098422193060094"/>
        </stop>
        <stop position="1">
          <color rgb="FFFFC000"/>
        </stop>
      </gradientFill>
    </fill>
    <fill>
      <gradientFill degree="90">
        <stop position="0">
          <color rgb="FF92D050"/>
        </stop>
        <stop position="1">
          <color rgb="FFFFFF00"/>
        </stop>
      </gradientFill>
    </fill>
    <fill>
      <gradientFill degree="90">
        <stop position="0">
          <color rgb="FF92D050"/>
        </stop>
        <stop position="1">
          <color rgb="FFFFC000"/>
        </stop>
      </gradientFill>
    </fill>
    <fill>
      <gradientFill degree="135">
        <stop position="0">
          <color theme="0"/>
        </stop>
        <stop position="0.5">
          <color rgb="FF92D050"/>
        </stop>
        <stop position="1">
          <color theme="0"/>
        </stop>
      </gradientFill>
    </fill>
    <fill>
      <gradientFill degree="180">
        <stop position="0">
          <color theme="0"/>
        </stop>
        <stop position="1">
          <color theme="0" tint="-0.25098422193060094"/>
        </stop>
      </gradientFill>
    </fill>
    <fill>
      <gradientFill degree="45">
        <stop position="0">
          <color theme="0"/>
        </stop>
        <stop position="0.5">
          <color theme="6" tint="0.40000610370189521"/>
        </stop>
        <stop position="1">
          <color theme="0"/>
        </stop>
      </gradientFill>
    </fill>
    <fill>
      <gradientFill type="path" left="1" right="1">
        <stop position="0">
          <color theme="0"/>
        </stop>
        <stop position="1">
          <color theme="5" tint="0.80001220740379042"/>
        </stop>
      </gradientFill>
    </fill>
    <fill>
      <gradientFill type="path" top="1" bottom="1">
        <stop position="0">
          <color theme="0"/>
        </stop>
        <stop position="1">
          <color theme="0" tint="-0.1490218817712943"/>
        </stop>
      </gradientFill>
    </fill>
    <fill>
      <gradientFill degree="45">
        <stop position="0">
          <color theme="0"/>
        </stop>
        <stop position="0.5">
          <color theme="2" tint="-9.8025452436902985E-2"/>
        </stop>
        <stop position="1">
          <color theme="0"/>
        </stop>
      </gradientFill>
    </fill>
    <fill>
      <gradientFill type="path">
        <stop position="0">
          <color theme="0"/>
        </stop>
        <stop position="1">
          <color theme="5" tint="0.80001220740379042"/>
        </stop>
      </gradientFill>
    </fill>
    <fill>
      <gradientFill degree="135">
        <stop position="0">
          <color theme="0"/>
        </stop>
        <stop position="0.5">
          <color theme="2" tint="-9.8025452436902985E-2"/>
        </stop>
        <stop position="1">
          <color theme="0"/>
        </stop>
      </gradientFill>
    </fill>
    <fill>
      <gradientFill degree="135">
        <stop position="0">
          <color theme="0"/>
        </stop>
        <stop position="0.5">
          <color theme="6" tint="0.40000610370189521"/>
        </stop>
        <stop position="1">
          <color theme="0"/>
        </stop>
      </gradientFill>
    </fill>
  </fills>
  <borders count="2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9" tint="0.79998168889431442"/>
      </left>
      <right style="thin">
        <color theme="9" tint="0.79998168889431442"/>
      </right>
      <top/>
      <bottom/>
      <diagonal/>
    </border>
    <border>
      <left style="thin">
        <color theme="1" tint="0.14996795556505021"/>
      </left>
      <right style="thin">
        <color theme="9" tint="0.79998168889431442"/>
      </right>
      <top/>
      <bottom/>
      <diagonal/>
    </border>
    <border>
      <left style="thin">
        <color theme="9" tint="0.79998168889431442"/>
      </left>
      <right style="thin">
        <color theme="1" tint="0.14996795556505021"/>
      </right>
      <top/>
      <bottom/>
      <diagonal/>
    </border>
    <border>
      <left style="thin">
        <color theme="1" tint="0.1499679555650502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1" tint="0.14996795556505021"/>
      </right>
      <top/>
      <bottom/>
      <diagonal/>
    </border>
    <border>
      <left style="thin">
        <color theme="1" tint="0.14993743705557422"/>
      </left>
      <right style="thin">
        <color theme="9" tint="0.79998168889431442"/>
      </right>
      <top/>
      <bottom/>
      <diagonal/>
    </border>
    <border>
      <left style="thin">
        <color theme="1" tint="0.14993743705557422"/>
      </left>
      <right style="thin">
        <color theme="0" tint="-0.34998626667073579"/>
      </right>
      <top/>
      <bottom/>
      <diagonal/>
    </border>
    <border>
      <left style="thin">
        <color theme="1" tint="0.14990691854609822"/>
      </left>
      <right style="thin">
        <color theme="1" tint="0.14993743705557422"/>
      </right>
      <top/>
      <bottom/>
      <diagonal/>
    </border>
    <border>
      <left style="thin">
        <color theme="1" tint="0.1498764000366222"/>
      </left>
      <right style="thin">
        <color theme="9" tint="0.79998168889431442"/>
      </right>
      <top/>
      <bottom/>
      <diagonal/>
    </border>
    <border>
      <left style="thin">
        <color theme="9" tint="0.79998168889431442"/>
      </left>
      <right style="thin">
        <color theme="1" tint="0.14990691854609822"/>
      </right>
      <top/>
      <bottom/>
      <diagonal/>
    </border>
    <border>
      <left style="thin">
        <color theme="1" tint="0.1498764000366222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C00000"/>
      </top>
      <bottom/>
      <diagonal/>
    </border>
    <border>
      <left style="thin">
        <color theme="0" tint="-0.34998626667073579"/>
      </left>
      <right style="thin">
        <color theme="1" tint="0.14996795556505021"/>
      </right>
      <top style="thin">
        <color rgb="FFC00000"/>
      </top>
      <bottom/>
      <diagonal/>
    </border>
    <border>
      <left style="thin">
        <color theme="1" tint="0.14990691854609822"/>
      </left>
      <right style="thin">
        <color theme="1" tint="0.14993743705557422"/>
      </right>
      <top style="thin">
        <color rgb="FFC00000"/>
      </top>
      <bottom/>
      <diagonal/>
    </border>
    <border>
      <left style="thin">
        <color theme="1" tint="0.14993743705557422"/>
      </left>
      <right style="thin">
        <color theme="0" tint="-0.34998626667073579"/>
      </right>
      <top style="thin">
        <color rgb="FFC00000"/>
      </top>
      <bottom/>
      <diagonal/>
    </border>
    <border>
      <left style="thin">
        <color theme="1" tint="0.14996795556505021"/>
      </left>
      <right style="thin">
        <color theme="0" tint="-0.34998626667073579"/>
      </right>
      <top style="thin">
        <color rgb="FFC0000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FF0000"/>
      </top>
      <bottom style="thin">
        <color rgb="FFFF0000"/>
      </bottom>
      <diagonal/>
    </border>
    <border>
      <left style="thin">
        <color theme="0" tint="-0.34998626667073579"/>
      </left>
      <right style="thin">
        <color theme="1" tint="0.14996795556505021"/>
      </right>
      <top style="thin">
        <color rgb="FFFF0000"/>
      </top>
      <bottom style="thin">
        <color rgb="FFFF0000"/>
      </bottom>
      <diagonal/>
    </border>
    <border>
      <left style="thin">
        <color theme="1" tint="0.14990691854609822"/>
      </left>
      <right style="thin">
        <color theme="1" tint="0.14993743705557422"/>
      </right>
      <top style="thin">
        <color rgb="FFFF0000"/>
      </top>
      <bottom style="thin">
        <color rgb="FFFF0000"/>
      </bottom>
      <diagonal/>
    </border>
    <border>
      <left style="thin">
        <color theme="1" tint="0.14993743705557422"/>
      </left>
      <right style="thin">
        <color theme="0" tint="-0.34998626667073579"/>
      </right>
      <top style="thin">
        <color rgb="FFFF0000"/>
      </top>
      <bottom style="thin">
        <color rgb="FFFF0000"/>
      </bottom>
      <diagonal/>
    </border>
    <border>
      <left style="thin">
        <color theme="1" tint="0.14996795556505021"/>
      </left>
      <right style="thin">
        <color theme="0" tint="-0.34998626667073579"/>
      </right>
      <top style="thin">
        <color rgb="FFFF0000"/>
      </top>
      <bottom style="thin">
        <color rgb="FFFF0000"/>
      </bottom>
      <diagonal/>
    </border>
    <border>
      <left/>
      <right style="thin">
        <color theme="9" tint="0.79998168889431442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1" tint="0.1498764000366222"/>
      </left>
      <right/>
      <top style="thin">
        <color rgb="FFFF0000"/>
      </top>
      <bottom style="thin">
        <color rgb="FFFF0000"/>
      </bottom>
      <diagonal/>
    </border>
    <border>
      <left style="thin">
        <color theme="1" tint="0.1498764000366222"/>
      </left>
      <right/>
      <top/>
      <bottom/>
      <diagonal/>
    </border>
    <border>
      <left style="thin">
        <color theme="1" tint="0.1498764000366222"/>
      </left>
      <right/>
      <top style="thin">
        <color rgb="FFC00000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76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38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38" fontId="3" fillId="2" borderId="1" xfId="0" applyNumberFormat="1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38" fontId="3" fillId="2" borderId="8" xfId="0" applyNumberFormat="1" applyFont="1" applyFill="1" applyBorder="1" applyAlignment="1">
      <alignment vertical="center"/>
    </xf>
    <xf numFmtId="38" fontId="3" fillId="2" borderId="9" xfId="0" applyNumberFormat="1" applyFont="1" applyFill="1" applyBorder="1" applyAlignment="1">
      <alignment vertical="center"/>
    </xf>
    <xf numFmtId="15" fontId="5" fillId="2" borderId="12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38" fontId="3" fillId="2" borderId="5" xfId="0" applyNumberFormat="1" applyFont="1" applyFill="1" applyBorder="1" applyAlignment="1">
      <alignment vertical="center"/>
    </xf>
    <xf numFmtId="0" fontId="3" fillId="7" borderId="1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38" fontId="3" fillId="7" borderId="2" xfId="0" applyNumberFormat="1" applyFont="1" applyFill="1" applyBorder="1" applyAlignment="1">
      <alignment horizontal="center" vertical="center" wrapText="1"/>
    </xf>
    <xf numFmtId="164" fontId="3" fillId="7" borderId="11" xfId="0" applyNumberFormat="1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38" fontId="4" fillId="8" borderId="3" xfId="0" applyNumberFormat="1" applyFont="1" applyFill="1" applyBorder="1" applyAlignment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 wrapText="1"/>
    </xf>
    <xf numFmtId="38" fontId="3" fillId="8" borderId="9" xfId="0" applyNumberFormat="1" applyFont="1" applyFill="1" applyBorder="1" applyAlignment="1">
      <alignment horizontal="center" vertical="center" wrapText="1"/>
    </xf>
    <xf numFmtId="38" fontId="3" fillId="9" borderId="5" xfId="0" applyNumberFormat="1" applyFont="1" applyFill="1" applyBorder="1" applyAlignment="1">
      <alignment vertical="center"/>
    </xf>
    <xf numFmtId="15" fontId="5" fillId="10" borderId="12" xfId="0" applyNumberFormat="1" applyFont="1" applyFill="1" applyBorder="1" applyAlignment="1">
      <alignment horizontal="center" vertical="center"/>
    </xf>
    <xf numFmtId="38" fontId="3" fillId="11" borderId="1" xfId="0" applyNumberFormat="1" applyFont="1" applyFill="1" applyBorder="1" applyAlignment="1">
      <alignment vertical="center"/>
    </xf>
    <xf numFmtId="38" fontId="3" fillId="12" borderId="9" xfId="0" applyNumberFormat="1" applyFont="1" applyFill="1" applyBorder="1" applyAlignment="1">
      <alignment vertical="center"/>
    </xf>
    <xf numFmtId="164" fontId="3" fillId="13" borderId="6" xfId="0" applyNumberFormat="1" applyFont="1" applyFill="1" applyBorder="1" applyAlignment="1">
      <alignment horizontal="center" vertical="center"/>
    </xf>
    <xf numFmtId="38" fontId="8" fillId="7" borderId="7" xfId="0" applyNumberFormat="1" applyFont="1" applyFill="1" applyBorder="1" applyAlignment="1">
      <alignment horizontal="center" vertical="center" wrapText="1"/>
    </xf>
    <xf numFmtId="38" fontId="4" fillId="7" borderId="2" xfId="0" applyNumberFormat="1" applyFont="1" applyFill="1" applyBorder="1" applyAlignment="1">
      <alignment horizontal="center" vertical="center" wrapText="1"/>
    </xf>
    <xf numFmtId="38" fontId="3" fillId="15" borderId="8" xfId="0" applyNumberFormat="1" applyFont="1" applyFill="1" applyBorder="1" applyAlignment="1">
      <alignment vertical="center"/>
    </xf>
    <xf numFmtId="38" fontId="3" fillId="16" borderId="1" xfId="0" applyNumberFormat="1" applyFont="1" applyFill="1" applyBorder="1" applyAlignment="1">
      <alignment vertical="center"/>
    </xf>
    <xf numFmtId="38" fontId="3" fillId="17" borderId="1" xfId="0" applyNumberFormat="1" applyFont="1" applyFill="1" applyBorder="1" applyAlignment="1">
      <alignment vertical="center"/>
    </xf>
    <xf numFmtId="38" fontId="3" fillId="16" borderId="13" xfId="0" applyNumberFormat="1" applyFont="1" applyFill="1" applyBorder="1" applyAlignment="1">
      <alignment vertical="center"/>
    </xf>
    <xf numFmtId="38" fontId="3" fillId="11" borderId="13" xfId="0" applyNumberFormat="1" applyFont="1" applyFill="1" applyBorder="1" applyAlignment="1">
      <alignment vertical="center"/>
    </xf>
    <xf numFmtId="164" fontId="3" fillId="13" borderId="14" xfId="0" applyNumberFormat="1" applyFont="1" applyFill="1" applyBorder="1" applyAlignment="1">
      <alignment horizontal="center" vertical="center"/>
    </xf>
    <xf numFmtId="38" fontId="3" fillId="12" borderId="15" xfId="0" applyNumberFormat="1" applyFont="1" applyFill="1" applyBorder="1" applyAlignment="1">
      <alignment vertical="center"/>
    </xf>
    <xf numFmtId="38" fontId="3" fillId="15" borderId="16" xfId="0" applyNumberFormat="1" applyFont="1" applyFill="1" applyBorder="1" applyAlignment="1">
      <alignment vertical="center"/>
    </xf>
    <xf numFmtId="38" fontId="3" fillId="9" borderId="17" xfId="0" applyNumberFormat="1" applyFont="1" applyFill="1" applyBorder="1" applyAlignment="1">
      <alignment vertical="center"/>
    </xf>
    <xf numFmtId="38" fontId="3" fillId="16" borderId="18" xfId="0" applyNumberFormat="1" applyFont="1" applyFill="1" applyBorder="1" applyAlignment="1">
      <alignment vertical="center"/>
    </xf>
    <xf numFmtId="38" fontId="3" fillId="11" borderId="18" xfId="0" applyNumberFormat="1" applyFont="1" applyFill="1" applyBorder="1" applyAlignment="1">
      <alignment vertical="center"/>
    </xf>
    <xf numFmtId="164" fontId="3" fillId="13" borderId="19" xfId="0" applyNumberFormat="1" applyFont="1" applyFill="1" applyBorder="1" applyAlignment="1">
      <alignment horizontal="center" vertical="center"/>
    </xf>
    <xf numFmtId="38" fontId="3" fillId="12" borderId="20" xfId="0" applyNumberFormat="1" applyFont="1" applyFill="1" applyBorder="1" applyAlignment="1">
      <alignment vertical="center"/>
    </xf>
    <xf numFmtId="38" fontId="3" fillId="15" borderId="21" xfId="0" applyNumberFormat="1" applyFont="1" applyFill="1" applyBorder="1" applyAlignment="1">
      <alignment vertical="center"/>
    </xf>
    <xf numFmtId="38" fontId="3" fillId="9" borderId="22" xfId="0" applyNumberFormat="1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38" fontId="10" fillId="2" borderId="1" xfId="0" applyNumberFormat="1" applyFont="1" applyFill="1" applyBorder="1" applyAlignment="1">
      <alignment vertical="center"/>
    </xf>
    <xf numFmtId="164" fontId="10" fillId="2" borderId="6" xfId="0" applyNumberFormat="1" applyFont="1" applyFill="1" applyBorder="1" applyAlignment="1">
      <alignment horizontal="center" vertical="center"/>
    </xf>
    <xf numFmtId="38" fontId="10" fillId="17" borderId="1" xfId="0" applyNumberFormat="1" applyFont="1" applyFill="1" applyBorder="1" applyAlignment="1">
      <alignment vertical="center"/>
    </xf>
    <xf numFmtId="164" fontId="10" fillId="13" borderId="6" xfId="0" applyNumberFormat="1" applyFont="1" applyFill="1" applyBorder="1" applyAlignment="1">
      <alignment horizontal="center" vertical="center"/>
    </xf>
    <xf numFmtId="38" fontId="11" fillId="2" borderId="1" xfId="0" applyNumberFormat="1" applyFont="1" applyFill="1" applyBorder="1" applyAlignment="1">
      <alignment vertical="center"/>
    </xf>
    <xf numFmtId="38" fontId="12" fillId="2" borderId="9" xfId="0" applyNumberFormat="1" applyFont="1" applyFill="1" applyBorder="1" applyAlignment="1">
      <alignment vertical="center"/>
    </xf>
    <xf numFmtId="38" fontId="12" fillId="2" borderId="8" xfId="0" applyNumberFormat="1" applyFont="1" applyFill="1" applyBorder="1" applyAlignment="1">
      <alignment vertical="center"/>
    </xf>
    <xf numFmtId="38" fontId="12" fillId="12" borderId="9" xfId="0" applyNumberFormat="1" applyFont="1" applyFill="1" applyBorder="1" applyAlignment="1">
      <alignment vertical="center"/>
    </xf>
    <xf numFmtId="38" fontId="12" fillId="15" borderId="8" xfId="0" applyNumberFormat="1" applyFont="1" applyFill="1" applyBorder="1" applyAlignment="1">
      <alignment vertical="center"/>
    </xf>
    <xf numFmtId="38" fontId="11" fillId="14" borderId="1" xfId="0" applyNumberFormat="1" applyFont="1" applyFill="1" applyBorder="1" applyAlignment="1">
      <alignment vertical="center"/>
    </xf>
    <xf numFmtId="0" fontId="3" fillId="7" borderId="23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165" fontId="5" fillId="2" borderId="24" xfId="0" applyNumberFormat="1" applyFont="1" applyFill="1" applyBorder="1" applyAlignment="1">
      <alignment horizontal="center" vertical="center"/>
    </xf>
    <xf numFmtId="165" fontId="5" fillId="10" borderId="24" xfId="0" applyNumberFormat="1" applyFont="1" applyFill="1" applyBorder="1" applyAlignment="1">
      <alignment horizontal="center" vertical="center"/>
    </xf>
    <xf numFmtId="15" fontId="5" fillId="10" borderId="25" xfId="0" applyNumberFormat="1" applyFont="1" applyFill="1" applyBorder="1" applyAlignment="1">
      <alignment horizontal="center" vertical="center"/>
    </xf>
    <xf numFmtId="15" fontId="5" fillId="2" borderId="26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10" borderId="18" xfId="0" applyNumberFormat="1" applyFont="1" applyFill="1" applyBorder="1" applyAlignment="1">
      <alignment horizontal="center" vertical="center"/>
    </xf>
    <xf numFmtId="15" fontId="5" fillId="10" borderId="27" xfId="0" applyNumberFormat="1" applyFont="1" applyFill="1" applyBorder="1" applyAlignment="1">
      <alignment horizontal="center" vertical="center"/>
    </xf>
    <xf numFmtId="165" fontId="5" fillId="10" borderId="13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K35"/>
  <sheetViews>
    <sheetView workbookViewId="0">
      <pane ySplit="3" topLeftCell="A4" activePane="bottomLeft" state="frozen"/>
      <selection pane="bottomLeft" activeCell="F28" sqref="F28"/>
    </sheetView>
  </sheetViews>
  <sheetFormatPr defaultRowHeight="14.1" customHeight="1"/>
  <cols>
    <col min="1" max="1" width="10.7109375" style="4" customWidth="1"/>
    <col min="2" max="2" width="7.7109375" style="4" customWidth="1"/>
    <col min="3" max="4" width="10.7109375" style="4" customWidth="1"/>
    <col min="5" max="5" width="10.7109375" style="5" customWidth="1"/>
    <col min="6" max="8" width="10.7109375" style="6" customWidth="1"/>
    <col min="9" max="9" width="10.7109375" style="7" customWidth="1"/>
    <col min="10" max="10" width="10.7109375" style="6" customWidth="1"/>
    <col min="11" max="11" width="10.7109375" style="7" customWidth="1"/>
    <col min="12" max="12" width="2.7109375" style="1" customWidth="1"/>
    <col min="13" max="16384" width="9.140625" style="1"/>
  </cols>
  <sheetData>
    <row r="1" spans="1:11" ht="21.95" customHeight="1">
      <c r="A1" s="73" t="s">
        <v>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8" customHeight="1">
      <c r="A2" s="75" t="s">
        <v>5</v>
      </c>
      <c r="B2" s="75"/>
      <c r="C2" s="75"/>
      <c r="D2" s="75"/>
      <c r="E2" s="75"/>
      <c r="F2" s="9" t="s">
        <v>4</v>
      </c>
      <c r="G2" s="75" t="s">
        <v>9</v>
      </c>
      <c r="H2" s="75"/>
      <c r="I2" s="75"/>
      <c r="J2" s="74" t="s">
        <v>7</v>
      </c>
      <c r="K2" s="74"/>
    </row>
    <row r="3" spans="1:11" s="2" customFormat="1" ht="23.1" customHeight="1">
      <c r="A3" s="16" t="s">
        <v>0</v>
      </c>
      <c r="B3" s="62" t="s">
        <v>14</v>
      </c>
      <c r="C3" s="17" t="s">
        <v>8</v>
      </c>
      <c r="D3" s="17" t="s">
        <v>1</v>
      </c>
      <c r="E3" s="18" t="s">
        <v>6</v>
      </c>
      <c r="F3" s="21" t="s">
        <v>12</v>
      </c>
      <c r="G3" s="19" t="s">
        <v>11</v>
      </c>
      <c r="H3" s="17" t="s">
        <v>1</v>
      </c>
      <c r="I3" s="20" t="s">
        <v>6</v>
      </c>
      <c r="J3" s="21" t="s">
        <v>10</v>
      </c>
      <c r="K3" s="22" t="s">
        <v>6</v>
      </c>
    </row>
    <row r="4" spans="1:11" ht="12" customHeight="1">
      <c r="A4" s="13">
        <v>41244</v>
      </c>
      <c r="B4" s="64">
        <f>A4</f>
        <v>41244</v>
      </c>
      <c r="C4" s="8">
        <v>507502</v>
      </c>
      <c r="D4" s="8">
        <f t="shared" ref="D4:D15" si="0">C4-F4</f>
        <v>223300.87999999995</v>
      </c>
      <c r="E4" s="10">
        <f t="shared" ref="E4:E15" si="1">D4/C4</f>
        <v>0.43999999999999989</v>
      </c>
      <c r="F4" s="12">
        <f t="shared" ref="F4:F14" si="2">C4*56%</f>
        <v>284201.12000000005</v>
      </c>
      <c r="G4" s="11">
        <f>F4</f>
        <v>284201.12000000005</v>
      </c>
      <c r="H4" s="8">
        <f t="shared" ref="H4:H14" si="3">F4-G4</f>
        <v>0</v>
      </c>
      <c r="I4" s="10">
        <f t="shared" ref="I4:I14" si="4">H4/F4</f>
        <v>0</v>
      </c>
      <c r="J4" s="15">
        <f t="shared" ref="J4:J14" si="5">D4+H4</f>
        <v>223300.87999999995</v>
      </c>
      <c r="K4" s="10">
        <f t="shared" ref="K4:K14" si="6">J4/C4</f>
        <v>0.43999999999999989</v>
      </c>
    </row>
    <row r="5" spans="1:11" ht="12" customHeight="1">
      <c r="A5" s="30">
        <v>41245</v>
      </c>
      <c r="B5" s="65">
        <f t="shared" ref="B5:B34" si="7">A5</f>
        <v>41245</v>
      </c>
      <c r="C5" s="37">
        <v>125028</v>
      </c>
      <c r="D5" s="31">
        <f t="shared" si="0"/>
        <v>55012.319999999992</v>
      </c>
      <c r="E5" s="33">
        <f t="shared" si="1"/>
        <v>0.43999999999999995</v>
      </c>
      <c r="F5" s="32">
        <f t="shared" si="2"/>
        <v>70015.680000000008</v>
      </c>
      <c r="G5" s="36">
        <f t="shared" ref="G5:G14" si="8">F5</f>
        <v>70015.680000000008</v>
      </c>
      <c r="H5" s="31">
        <f t="shared" si="3"/>
        <v>0</v>
      </c>
      <c r="I5" s="33">
        <f t="shared" si="4"/>
        <v>0</v>
      </c>
      <c r="J5" s="29">
        <f t="shared" si="5"/>
        <v>55012.319999999992</v>
      </c>
      <c r="K5" s="33">
        <f t="shared" si="6"/>
        <v>0.43999999999999995</v>
      </c>
    </row>
    <row r="6" spans="1:11" ht="12" customHeight="1">
      <c r="A6" s="13">
        <v>41246</v>
      </c>
      <c r="B6" s="64">
        <f t="shared" si="7"/>
        <v>41246</v>
      </c>
      <c r="C6" s="8">
        <v>124173</v>
      </c>
      <c r="D6" s="8">
        <f t="shared" si="0"/>
        <v>54636.119999999995</v>
      </c>
      <c r="E6" s="10">
        <f t="shared" si="1"/>
        <v>0.43999999999999995</v>
      </c>
      <c r="F6" s="12">
        <f t="shared" si="2"/>
        <v>69536.88</v>
      </c>
      <c r="G6" s="11">
        <f t="shared" si="8"/>
        <v>69536.88</v>
      </c>
      <c r="H6" s="8">
        <f t="shared" si="3"/>
        <v>0</v>
      </c>
      <c r="I6" s="10">
        <f t="shared" si="4"/>
        <v>0</v>
      </c>
      <c r="J6" s="15">
        <f t="shared" si="5"/>
        <v>54636.119999999995</v>
      </c>
      <c r="K6" s="10">
        <f t="shared" si="6"/>
        <v>0.43999999999999995</v>
      </c>
    </row>
    <row r="7" spans="1:11" ht="12" customHeight="1">
      <c r="A7" s="30">
        <v>41247</v>
      </c>
      <c r="B7" s="65">
        <f t="shared" si="7"/>
        <v>41247</v>
      </c>
      <c r="C7" s="37">
        <v>126038</v>
      </c>
      <c r="D7" s="31">
        <f t="shared" si="0"/>
        <v>55456.719999999987</v>
      </c>
      <c r="E7" s="33">
        <f t="shared" si="1"/>
        <v>0.43999999999999989</v>
      </c>
      <c r="F7" s="32">
        <f t="shared" si="2"/>
        <v>70581.280000000013</v>
      </c>
      <c r="G7" s="36">
        <f t="shared" si="8"/>
        <v>70581.280000000013</v>
      </c>
      <c r="H7" s="31">
        <f t="shared" si="3"/>
        <v>0</v>
      </c>
      <c r="I7" s="33">
        <f t="shared" si="4"/>
        <v>0</v>
      </c>
      <c r="J7" s="29">
        <f t="shared" si="5"/>
        <v>55456.719999999987</v>
      </c>
      <c r="K7" s="33">
        <f t="shared" si="6"/>
        <v>0.43999999999999989</v>
      </c>
    </row>
    <row r="8" spans="1:11" ht="12" customHeight="1">
      <c r="A8" s="13">
        <v>41248</v>
      </c>
      <c r="B8" s="64">
        <f t="shared" si="7"/>
        <v>41248</v>
      </c>
      <c r="C8" s="8">
        <v>126549</v>
      </c>
      <c r="D8" s="8">
        <f t="shared" si="0"/>
        <v>55681.56</v>
      </c>
      <c r="E8" s="10">
        <f t="shared" si="1"/>
        <v>0.44</v>
      </c>
      <c r="F8" s="12">
        <f t="shared" si="2"/>
        <v>70867.44</v>
      </c>
      <c r="G8" s="11">
        <f t="shared" si="8"/>
        <v>70867.44</v>
      </c>
      <c r="H8" s="8">
        <f t="shared" si="3"/>
        <v>0</v>
      </c>
      <c r="I8" s="10">
        <f t="shared" si="4"/>
        <v>0</v>
      </c>
      <c r="J8" s="15">
        <f t="shared" si="5"/>
        <v>55681.56</v>
      </c>
      <c r="K8" s="10">
        <f t="shared" si="6"/>
        <v>0.44</v>
      </c>
    </row>
    <row r="9" spans="1:11" ht="12" customHeight="1">
      <c r="A9" s="30">
        <v>41249</v>
      </c>
      <c r="B9" s="65">
        <f t="shared" si="7"/>
        <v>41249</v>
      </c>
      <c r="C9" s="37">
        <v>126068</v>
      </c>
      <c r="D9" s="31">
        <f t="shared" si="0"/>
        <v>55469.919999999998</v>
      </c>
      <c r="E9" s="33">
        <f t="shared" si="1"/>
        <v>0.44</v>
      </c>
      <c r="F9" s="32">
        <f t="shared" si="2"/>
        <v>70598.080000000002</v>
      </c>
      <c r="G9" s="36">
        <f t="shared" si="8"/>
        <v>70598.080000000002</v>
      </c>
      <c r="H9" s="31">
        <f t="shared" si="3"/>
        <v>0</v>
      </c>
      <c r="I9" s="33">
        <f t="shared" si="4"/>
        <v>0</v>
      </c>
      <c r="J9" s="29">
        <f t="shared" si="5"/>
        <v>55469.919999999998</v>
      </c>
      <c r="K9" s="33">
        <f t="shared" si="6"/>
        <v>0.44</v>
      </c>
    </row>
    <row r="10" spans="1:11" ht="12" customHeight="1">
      <c r="A10" s="13">
        <v>41250</v>
      </c>
      <c r="B10" s="64">
        <f t="shared" si="7"/>
        <v>41250</v>
      </c>
      <c r="C10" s="8">
        <v>509367</v>
      </c>
      <c r="D10" s="8">
        <f t="shared" si="0"/>
        <v>224121.47999999998</v>
      </c>
      <c r="E10" s="10">
        <f t="shared" si="1"/>
        <v>0.43999999999999995</v>
      </c>
      <c r="F10" s="12">
        <f t="shared" si="2"/>
        <v>285245.52</v>
      </c>
      <c r="G10" s="11">
        <f t="shared" si="8"/>
        <v>285245.52</v>
      </c>
      <c r="H10" s="8">
        <f t="shared" si="3"/>
        <v>0</v>
      </c>
      <c r="I10" s="10">
        <f t="shared" si="4"/>
        <v>0</v>
      </c>
      <c r="J10" s="15">
        <f t="shared" si="5"/>
        <v>224121.47999999998</v>
      </c>
      <c r="K10" s="10">
        <f t="shared" si="6"/>
        <v>0.43999999999999995</v>
      </c>
    </row>
    <row r="11" spans="1:11" ht="12" customHeight="1">
      <c r="A11" s="30">
        <v>41251</v>
      </c>
      <c r="B11" s="65">
        <f t="shared" si="7"/>
        <v>41251</v>
      </c>
      <c r="C11" s="37">
        <v>508811</v>
      </c>
      <c r="D11" s="31">
        <f t="shared" si="0"/>
        <v>223876.83999999997</v>
      </c>
      <c r="E11" s="33">
        <f t="shared" si="1"/>
        <v>0.43999999999999995</v>
      </c>
      <c r="F11" s="32">
        <f t="shared" si="2"/>
        <v>284934.16000000003</v>
      </c>
      <c r="G11" s="36">
        <f t="shared" si="8"/>
        <v>284934.16000000003</v>
      </c>
      <c r="H11" s="31">
        <f t="shared" si="3"/>
        <v>0</v>
      </c>
      <c r="I11" s="33">
        <f t="shared" si="4"/>
        <v>0</v>
      </c>
      <c r="J11" s="29">
        <f t="shared" si="5"/>
        <v>223876.83999999997</v>
      </c>
      <c r="K11" s="33">
        <f t="shared" si="6"/>
        <v>0.43999999999999995</v>
      </c>
    </row>
    <row r="12" spans="1:11" ht="12" customHeight="1">
      <c r="A12" s="13">
        <v>41252</v>
      </c>
      <c r="B12" s="64">
        <f t="shared" si="7"/>
        <v>41252</v>
      </c>
      <c r="C12" s="8">
        <v>128864</v>
      </c>
      <c r="D12" s="8">
        <f t="shared" si="0"/>
        <v>56700.159999999989</v>
      </c>
      <c r="E12" s="10">
        <f t="shared" si="1"/>
        <v>0.43999999999999989</v>
      </c>
      <c r="F12" s="12">
        <f t="shared" si="2"/>
        <v>72163.840000000011</v>
      </c>
      <c r="G12" s="11">
        <f t="shared" si="8"/>
        <v>72163.840000000011</v>
      </c>
      <c r="H12" s="8">
        <f t="shared" si="3"/>
        <v>0</v>
      </c>
      <c r="I12" s="10">
        <f t="shared" si="4"/>
        <v>0</v>
      </c>
      <c r="J12" s="15">
        <f t="shared" si="5"/>
        <v>56700.159999999989</v>
      </c>
      <c r="K12" s="10">
        <f t="shared" si="6"/>
        <v>0.43999999999999989</v>
      </c>
    </row>
    <row r="13" spans="1:11" ht="12" customHeight="1">
      <c r="A13" s="30">
        <v>41253</v>
      </c>
      <c r="B13" s="65">
        <f t="shared" si="7"/>
        <v>41253</v>
      </c>
      <c r="C13" s="37">
        <v>128205</v>
      </c>
      <c r="D13" s="31">
        <f t="shared" si="0"/>
        <v>56410.2</v>
      </c>
      <c r="E13" s="33">
        <f t="shared" si="1"/>
        <v>0.44</v>
      </c>
      <c r="F13" s="32">
        <f t="shared" si="2"/>
        <v>71794.8</v>
      </c>
      <c r="G13" s="36">
        <f t="shared" si="8"/>
        <v>71794.8</v>
      </c>
      <c r="H13" s="31">
        <f t="shared" si="3"/>
        <v>0</v>
      </c>
      <c r="I13" s="33">
        <f t="shared" si="4"/>
        <v>0</v>
      </c>
      <c r="J13" s="29">
        <f t="shared" si="5"/>
        <v>56410.2</v>
      </c>
      <c r="K13" s="33">
        <f t="shared" si="6"/>
        <v>0.44</v>
      </c>
    </row>
    <row r="14" spans="1:11" ht="12" customHeight="1">
      <c r="A14" s="67">
        <v>41254</v>
      </c>
      <c r="B14" s="68">
        <f t="shared" si="7"/>
        <v>41254</v>
      </c>
      <c r="C14" s="8">
        <v>129980</v>
      </c>
      <c r="D14" s="8">
        <f t="shared" si="0"/>
        <v>57191.199999999997</v>
      </c>
      <c r="E14" s="10">
        <f t="shared" si="1"/>
        <v>0.44</v>
      </c>
      <c r="F14" s="12">
        <f t="shared" si="2"/>
        <v>72788.800000000003</v>
      </c>
      <c r="G14" s="11">
        <f t="shared" si="8"/>
        <v>72788.800000000003</v>
      </c>
      <c r="H14" s="8">
        <f t="shared" si="3"/>
        <v>0</v>
      </c>
      <c r="I14" s="10">
        <f t="shared" si="4"/>
        <v>0</v>
      </c>
      <c r="J14" s="15">
        <f t="shared" si="5"/>
        <v>57191.199999999997</v>
      </c>
      <c r="K14" s="10">
        <f t="shared" si="6"/>
        <v>0.44</v>
      </c>
    </row>
    <row r="15" spans="1:11" ht="12" customHeight="1">
      <c r="A15" s="66">
        <v>41255</v>
      </c>
      <c r="B15" s="69">
        <f t="shared" si="7"/>
        <v>41255</v>
      </c>
      <c r="C15" s="45">
        <v>133299</v>
      </c>
      <c r="D15" s="46">
        <f t="shared" si="0"/>
        <v>95733</v>
      </c>
      <c r="E15" s="47">
        <f t="shared" si="1"/>
        <v>0.71818243197623388</v>
      </c>
      <c r="F15" s="48">
        <v>37566</v>
      </c>
      <c r="G15" s="49">
        <v>26774</v>
      </c>
      <c r="H15" s="46">
        <f>F15-G15</f>
        <v>10792</v>
      </c>
      <c r="I15" s="47">
        <f>H15/F15</f>
        <v>0.28728105201512005</v>
      </c>
      <c r="J15" s="50">
        <f>D15+H15</f>
        <v>106525</v>
      </c>
      <c r="K15" s="47">
        <f>J15/C15</f>
        <v>0.79914327939444407</v>
      </c>
    </row>
    <row r="16" spans="1:11" ht="12" customHeight="1">
      <c r="A16" s="67">
        <v>41256</v>
      </c>
      <c r="B16" s="68">
        <f t="shared" si="7"/>
        <v>41256</v>
      </c>
      <c r="C16" s="8">
        <v>133582</v>
      </c>
      <c r="D16" s="8">
        <f>C16-F16</f>
        <v>58776.079999999987</v>
      </c>
      <c r="E16" s="10">
        <f>D16/C16</f>
        <v>0.43999999999999989</v>
      </c>
      <c r="F16" s="12">
        <f t="shared" ref="F16:F31" si="9">C16*56%</f>
        <v>74805.920000000013</v>
      </c>
      <c r="G16" s="11">
        <f>F16*92.2%</f>
        <v>68971.058240000013</v>
      </c>
      <c r="H16" s="8">
        <f t="shared" ref="H16:H35" si="10">F16-G16</f>
        <v>5834.8617599999998</v>
      </c>
      <c r="I16" s="10">
        <f t="shared" ref="I16:I35" si="11">H16/F16</f>
        <v>7.7999999999999986E-2</v>
      </c>
      <c r="J16" s="15">
        <f t="shared" ref="J16:J34" si="12">D16+H16</f>
        <v>64610.941759999987</v>
      </c>
      <c r="K16" s="10">
        <f t="shared" ref="K16:K34" si="13">J16/C16</f>
        <v>0.48367999999999989</v>
      </c>
    </row>
    <row r="17" spans="1:11" ht="12" customHeight="1">
      <c r="A17" s="30">
        <v>41257</v>
      </c>
      <c r="B17" s="65">
        <f t="shared" si="7"/>
        <v>41257</v>
      </c>
      <c r="C17" s="37">
        <v>514051</v>
      </c>
      <c r="D17" s="31">
        <f t="shared" ref="D17:D34" si="14">C17-F17</f>
        <v>226182.43999999994</v>
      </c>
      <c r="E17" s="33">
        <f t="shared" ref="E17:E35" si="15">D17/C17</f>
        <v>0.43999999999999989</v>
      </c>
      <c r="F17" s="32">
        <f t="shared" si="9"/>
        <v>287868.56000000006</v>
      </c>
      <c r="G17" s="36">
        <f>F17*96.2%</f>
        <v>276929.55472000007</v>
      </c>
      <c r="H17" s="31">
        <f t="shared" si="10"/>
        <v>10939.005279999983</v>
      </c>
      <c r="I17" s="33">
        <f t="shared" si="11"/>
        <v>3.7999999999999937E-2</v>
      </c>
      <c r="J17" s="29">
        <f t="shared" si="12"/>
        <v>237121.44527999993</v>
      </c>
      <c r="K17" s="33">
        <f t="shared" si="13"/>
        <v>0.46127999999999986</v>
      </c>
    </row>
    <row r="18" spans="1:11" ht="12" customHeight="1">
      <c r="A18" s="13">
        <v>41258</v>
      </c>
      <c r="B18" s="64">
        <f t="shared" si="7"/>
        <v>41258</v>
      </c>
      <c r="C18" s="8">
        <v>513745</v>
      </c>
      <c r="D18" s="8">
        <f t="shared" si="14"/>
        <v>226047.8</v>
      </c>
      <c r="E18" s="10">
        <f t="shared" si="15"/>
        <v>0.44</v>
      </c>
      <c r="F18" s="12">
        <f t="shared" si="9"/>
        <v>287697.2</v>
      </c>
      <c r="G18" s="11">
        <f>F18*96.2%</f>
        <v>276764.70640000002</v>
      </c>
      <c r="H18" s="8">
        <f t="shared" si="10"/>
        <v>10932.493599999987</v>
      </c>
      <c r="I18" s="10">
        <f t="shared" si="11"/>
        <v>3.799999999999995E-2</v>
      </c>
      <c r="J18" s="15">
        <f t="shared" si="12"/>
        <v>236980.29359999998</v>
      </c>
      <c r="K18" s="10">
        <f t="shared" si="13"/>
        <v>0.46127999999999997</v>
      </c>
    </row>
    <row r="19" spans="1:11" ht="12" customHeight="1">
      <c r="A19" s="30">
        <v>41259</v>
      </c>
      <c r="B19" s="65">
        <f t="shared" si="7"/>
        <v>41259</v>
      </c>
      <c r="C19" s="37">
        <v>132590</v>
      </c>
      <c r="D19" s="31">
        <f t="shared" si="14"/>
        <v>58339.599999999991</v>
      </c>
      <c r="E19" s="33">
        <f t="shared" si="15"/>
        <v>0.43999999999999995</v>
      </c>
      <c r="F19" s="32">
        <f t="shared" si="9"/>
        <v>74250.400000000009</v>
      </c>
      <c r="G19" s="36">
        <f>F19*92.2%</f>
        <v>68458.868800000011</v>
      </c>
      <c r="H19" s="31">
        <f t="shared" si="10"/>
        <v>5791.5311999999976</v>
      </c>
      <c r="I19" s="33">
        <f t="shared" si="11"/>
        <v>7.7999999999999958E-2</v>
      </c>
      <c r="J19" s="29">
        <f t="shared" si="12"/>
        <v>64131.131199999989</v>
      </c>
      <c r="K19" s="33">
        <f t="shared" si="13"/>
        <v>0.48367999999999994</v>
      </c>
    </row>
    <row r="20" spans="1:11" ht="12" customHeight="1">
      <c r="A20" s="13">
        <v>41260</v>
      </c>
      <c r="B20" s="64">
        <f t="shared" si="7"/>
        <v>41260</v>
      </c>
      <c r="C20" s="8">
        <v>132026</v>
      </c>
      <c r="D20" s="8">
        <f t="shared" si="14"/>
        <v>58091.439999999988</v>
      </c>
      <c r="E20" s="10">
        <f t="shared" si="15"/>
        <v>0.43999999999999989</v>
      </c>
      <c r="F20" s="12">
        <f t="shared" si="9"/>
        <v>73934.560000000012</v>
      </c>
      <c r="G20" s="11">
        <f>F20*92.2%</f>
        <v>68167.664320000011</v>
      </c>
      <c r="H20" s="8">
        <f t="shared" si="10"/>
        <v>5766.8956800000014</v>
      </c>
      <c r="I20" s="10">
        <f t="shared" si="11"/>
        <v>7.8E-2</v>
      </c>
      <c r="J20" s="15">
        <f t="shared" si="12"/>
        <v>63858.335679999989</v>
      </c>
      <c r="K20" s="10">
        <f t="shared" si="13"/>
        <v>0.48367999999999994</v>
      </c>
    </row>
    <row r="21" spans="1:11" ht="12" customHeight="1">
      <c r="A21" s="30">
        <v>41261</v>
      </c>
      <c r="B21" s="65">
        <f t="shared" si="7"/>
        <v>41261</v>
      </c>
      <c r="C21" s="37">
        <v>135671</v>
      </c>
      <c r="D21" s="31">
        <f t="shared" si="14"/>
        <v>59695.239999999991</v>
      </c>
      <c r="E21" s="33">
        <f t="shared" si="15"/>
        <v>0.43999999999999995</v>
      </c>
      <c r="F21" s="32">
        <f t="shared" si="9"/>
        <v>75975.760000000009</v>
      </c>
      <c r="G21" s="36">
        <f>F21*92.2%</f>
        <v>70049.650720000005</v>
      </c>
      <c r="H21" s="31">
        <f t="shared" si="10"/>
        <v>5926.1092800000042</v>
      </c>
      <c r="I21" s="33">
        <f t="shared" si="11"/>
        <v>7.8000000000000042E-2</v>
      </c>
      <c r="J21" s="29">
        <f t="shared" si="12"/>
        <v>65621.349279999995</v>
      </c>
      <c r="K21" s="33">
        <f t="shared" si="13"/>
        <v>0.48367999999999994</v>
      </c>
    </row>
    <row r="22" spans="1:11" ht="12" customHeight="1">
      <c r="A22" s="13">
        <v>41262</v>
      </c>
      <c r="B22" s="64">
        <f t="shared" si="7"/>
        <v>41262</v>
      </c>
      <c r="C22" s="8">
        <v>137539</v>
      </c>
      <c r="D22" s="8">
        <f t="shared" si="14"/>
        <v>60517.159999999989</v>
      </c>
      <c r="E22" s="10">
        <f t="shared" si="15"/>
        <v>0.43999999999999995</v>
      </c>
      <c r="F22" s="12">
        <f t="shared" si="9"/>
        <v>77021.840000000011</v>
      </c>
      <c r="G22" s="11">
        <f>F22*92.2%</f>
        <v>71014.136480000016</v>
      </c>
      <c r="H22" s="8">
        <f t="shared" si="10"/>
        <v>6007.7035199999955</v>
      </c>
      <c r="I22" s="10">
        <f t="shared" si="11"/>
        <v>7.7999999999999931E-2</v>
      </c>
      <c r="J22" s="15">
        <f t="shared" si="12"/>
        <v>66524.863519999984</v>
      </c>
      <c r="K22" s="10">
        <f t="shared" si="13"/>
        <v>0.48367999999999989</v>
      </c>
    </row>
    <row r="23" spans="1:11" ht="12" customHeight="1">
      <c r="A23" s="30">
        <v>41263</v>
      </c>
      <c r="B23" s="65">
        <f t="shared" si="7"/>
        <v>41263</v>
      </c>
      <c r="C23" s="37">
        <v>140921</v>
      </c>
      <c r="D23" s="31">
        <f t="shared" si="14"/>
        <v>62005.239999999991</v>
      </c>
      <c r="E23" s="33">
        <f t="shared" si="15"/>
        <v>0.43999999999999995</v>
      </c>
      <c r="F23" s="32">
        <f t="shared" si="9"/>
        <v>78915.760000000009</v>
      </c>
      <c r="G23" s="36">
        <f>F23*92.2%</f>
        <v>72760.330720000013</v>
      </c>
      <c r="H23" s="31">
        <f t="shared" si="10"/>
        <v>6155.4292799999967</v>
      </c>
      <c r="I23" s="33">
        <f t="shared" si="11"/>
        <v>7.7999999999999944E-2</v>
      </c>
      <c r="J23" s="29">
        <f t="shared" si="12"/>
        <v>68160.669279999987</v>
      </c>
      <c r="K23" s="33">
        <f t="shared" si="13"/>
        <v>0.48367999999999989</v>
      </c>
    </row>
    <row r="24" spans="1:11" ht="12" customHeight="1">
      <c r="A24" s="13">
        <v>41264</v>
      </c>
      <c r="B24" s="64">
        <f t="shared" si="7"/>
        <v>41264</v>
      </c>
      <c r="C24" s="8">
        <v>523279</v>
      </c>
      <c r="D24" s="8">
        <f t="shared" si="14"/>
        <v>230242.75999999995</v>
      </c>
      <c r="E24" s="10">
        <f t="shared" si="15"/>
        <v>0.43999999999999989</v>
      </c>
      <c r="F24" s="12">
        <f t="shared" si="9"/>
        <v>293036.24000000005</v>
      </c>
      <c r="G24" s="11">
        <f>F24*96.2%</f>
        <v>281900.86288000009</v>
      </c>
      <c r="H24" s="8">
        <f t="shared" si="10"/>
        <v>11135.377119999961</v>
      </c>
      <c r="I24" s="10">
        <f t="shared" si="11"/>
        <v>3.799999999999986E-2</v>
      </c>
      <c r="J24" s="15">
        <f t="shared" si="12"/>
        <v>241378.13711999991</v>
      </c>
      <c r="K24" s="10">
        <f t="shared" si="13"/>
        <v>0.46127999999999986</v>
      </c>
    </row>
    <row r="25" spans="1:11" ht="12" customHeight="1">
      <c r="A25" s="30">
        <v>41265</v>
      </c>
      <c r="B25" s="65">
        <f t="shared" si="7"/>
        <v>41265</v>
      </c>
      <c r="C25" s="37">
        <v>523829</v>
      </c>
      <c r="D25" s="31">
        <f t="shared" si="14"/>
        <v>230484.75999999995</v>
      </c>
      <c r="E25" s="33">
        <f t="shared" si="15"/>
        <v>0.43999999999999989</v>
      </c>
      <c r="F25" s="32">
        <f t="shared" si="9"/>
        <v>293344.24000000005</v>
      </c>
      <c r="G25" s="36">
        <f>F25*96.2%</f>
        <v>282197.15888000006</v>
      </c>
      <c r="H25" s="31">
        <f t="shared" si="10"/>
        <v>11147.081119999988</v>
      </c>
      <c r="I25" s="33">
        <f t="shared" si="11"/>
        <v>3.799999999999995E-2</v>
      </c>
      <c r="J25" s="29">
        <f t="shared" si="12"/>
        <v>241631.84111999994</v>
      </c>
      <c r="K25" s="33">
        <f t="shared" si="13"/>
        <v>0.46127999999999986</v>
      </c>
    </row>
    <row r="26" spans="1:11" ht="12" customHeight="1">
      <c r="A26" s="13">
        <v>41266</v>
      </c>
      <c r="B26" s="64">
        <f t="shared" si="7"/>
        <v>41266</v>
      </c>
      <c r="C26" s="8">
        <v>141496</v>
      </c>
      <c r="D26" s="8">
        <f t="shared" si="14"/>
        <v>62258.239999999991</v>
      </c>
      <c r="E26" s="10">
        <f t="shared" si="15"/>
        <v>0.43999999999999995</v>
      </c>
      <c r="F26" s="12">
        <f t="shared" si="9"/>
        <v>79237.760000000009</v>
      </c>
      <c r="G26" s="11">
        <f>F26*92.2%</f>
        <v>73057.214720000018</v>
      </c>
      <c r="H26" s="8">
        <f t="shared" si="10"/>
        <v>6180.5452799999912</v>
      </c>
      <c r="I26" s="10">
        <f t="shared" si="11"/>
        <v>7.7999999999999875E-2</v>
      </c>
      <c r="J26" s="15">
        <f t="shared" si="12"/>
        <v>68438.785279999982</v>
      </c>
      <c r="K26" s="10">
        <f t="shared" si="13"/>
        <v>0.48367999999999989</v>
      </c>
    </row>
    <row r="27" spans="1:11" ht="12" customHeight="1">
      <c r="A27" s="30">
        <v>41267</v>
      </c>
      <c r="B27" s="65">
        <f t="shared" si="7"/>
        <v>41267</v>
      </c>
      <c r="C27" s="37">
        <v>143007</v>
      </c>
      <c r="D27" s="31">
        <f t="shared" si="14"/>
        <v>62923.079999999987</v>
      </c>
      <c r="E27" s="33">
        <f t="shared" si="15"/>
        <v>0.43999999999999989</v>
      </c>
      <c r="F27" s="32">
        <f t="shared" si="9"/>
        <v>80083.920000000013</v>
      </c>
      <c r="G27" s="36">
        <f>F27*92.2%</f>
        <v>73837.374240000019</v>
      </c>
      <c r="H27" s="31">
        <f t="shared" si="10"/>
        <v>6246.5457599999936</v>
      </c>
      <c r="I27" s="33">
        <f t="shared" si="11"/>
        <v>7.7999999999999903E-2</v>
      </c>
      <c r="J27" s="29">
        <f t="shared" si="12"/>
        <v>69169.625759999981</v>
      </c>
      <c r="K27" s="33">
        <f t="shared" si="13"/>
        <v>0.48367999999999989</v>
      </c>
    </row>
    <row r="28" spans="1:11" ht="12" customHeight="1">
      <c r="A28" s="13">
        <v>41268</v>
      </c>
      <c r="B28" s="64">
        <f t="shared" si="7"/>
        <v>41268</v>
      </c>
      <c r="C28" s="8">
        <v>145890</v>
      </c>
      <c r="D28" s="8">
        <f t="shared" si="14"/>
        <v>64191.599999999991</v>
      </c>
      <c r="E28" s="10">
        <f t="shared" si="15"/>
        <v>0.43999999999999995</v>
      </c>
      <c r="F28" s="12">
        <f t="shared" si="9"/>
        <v>81698.400000000009</v>
      </c>
      <c r="G28" s="11">
        <f>F28*92.2%</f>
        <v>75325.924800000008</v>
      </c>
      <c r="H28" s="8">
        <f t="shared" si="10"/>
        <v>6372.4752000000008</v>
      </c>
      <c r="I28" s="10">
        <f t="shared" si="11"/>
        <v>7.8E-2</v>
      </c>
      <c r="J28" s="15">
        <f t="shared" si="12"/>
        <v>70564.075199999992</v>
      </c>
      <c r="K28" s="10">
        <f t="shared" si="13"/>
        <v>0.48367999999999994</v>
      </c>
    </row>
    <row r="29" spans="1:11" ht="12" customHeight="1">
      <c r="A29" s="30">
        <v>41269</v>
      </c>
      <c r="B29" s="65">
        <f t="shared" si="7"/>
        <v>41269</v>
      </c>
      <c r="C29" s="37">
        <v>147976</v>
      </c>
      <c r="D29" s="31">
        <f t="shared" si="14"/>
        <v>65109.439999999988</v>
      </c>
      <c r="E29" s="33">
        <f t="shared" si="15"/>
        <v>0.43999999999999989</v>
      </c>
      <c r="F29" s="32">
        <f t="shared" si="9"/>
        <v>82866.560000000012</v>
      </c>
      <c r="G29" s="36">
        <f>F29*92.2%</f>
        <v>76402.968320000015</v>
      </c>
      <c r="H29" s="31">
        <f t="shared" si="10"/>
        <v>6463.5916799999977</v>
      </c>
      <c r="I29" s="33">
        <f t="shared" si="11"/>
        <v>7.7999999999999958E-2</v>
      </c>
      <c r="J29" s="29">
        <f t="shared" si="12"/>
        <v>71573.031679999985</v>
      </c>
      <c r="K29" s="33">
        <f t="shared" si="13"/>
        <v>0.48367999999999989</v>
      </c>
    </row>
    <row r="30" spans="1:11" ht="12" customHeight="1">
      <c r="A30" s="13">
        <v>41270</v>
      </c>
      <c r="B30" s="64">
        <f t="shared" si="7"/>
        <v>41270</v>
      </c>
      <c r="C30" s="8">
        <v>149322</v>
      </c>
      <c r="D30" s="8">
        <f t="shared" si="14"/>
        <v>65701.679999999993</v>
      </c>
      <c r="E30" s="10">
        <f t="shared" si="15"/>
        <v>0.43999999999999995</v>
      </c>
      <c r="F30" s="12">
        <f t="shared" si="9"/>
        <v>83620.320000000007</v>
      </c>
      <c r="G30" s="11">
        <f>F30*92.2%</f>
        <v>77097.935040000011</v>
      </c>
      <c r="H30" s="8">
        <f t="shared" si="10"/>
        <v>6522.3849599999958</v>
      </c>
      <c r="I30" s="10">
        <f t="shared" si="11"/>
        <v>7.7999999999999944E-2</v>
      </c>
      <c r="J30" s="15">
        <f t="shared" si="12"/>
        <v>72224.064959999989</v>
      </c>
      <c r="K30" s="10">
        <f t="shared" si="13"/>
        <v>0.48367999999999994</v>
      </c>
    </row>
    <row r="31" spans="1:11" ht="12" customHeight="1">
      <c r="A31" s="30">
        <v>41271</v>
      </c>
      <c r="B31" s="65">
        <f t="shared" si="7"/>
        <v>41271</v>
      </c>
      <c r="C31" s="37">
        <v>527581</v>
      </c>
      <c r="D31" s="31">
        <f t="shared" si="14"/>
        <v>232135.63999999996</v>
      </c>
      <c r="E31" s="33">
        <f t="shared" si="15"/>
        <v>0.43999999999999989</v>
      </c>
      <c r="F31" s="32">
        <f t="shared" si="9"/>
        <v>295445.36000000004</v>
      </c>
      <c r="G31" s="36">
        <f>F31*96.2%</f>
        <v>284218.43632000004</v>
      </c>
      <c r="H31" s="31">
        <f t="shared" si="10"/>
        <v>11226.923680000007</v>
      </c>
      <c r="I31" s="33">
        <f t="shared" si="11"/>
        <v>3.800000000000002E-2</v>
      </c>
      <c r="J31" s="29">
        <f t="shared" si="12"/>
        <v>243362.56367999996</v>
      </c>
      <c r="K31" s="33">
        <f t="shared" si="13"/>
        <v>0.46127999999999991</v>
      </c>
    </row>
    <row r="32" spans="1:11" ht="12" customHeight="1">
      <c r="A32" s="67">
        <v>41272</v>
      </c>
      <c r="B32" s="68">
        <f t="shared" si="7"/>
        <v>41272</v>
      </c>
      <c r="C32" s="8">
        <v>530981</v>
      </c>
      <c r="D32" s="8">
        <f t="shared" si="14"/>
        <v>233631.63999999996</v>
      </c>
      <c r="E32" s="10">
        <f t="shared" si="15"/>
        <v>0.43999999999999989</v>
      </c>
      <c r="F32" s="12">
        <f>C32*56%</f>
        <v>297349.36000000004</v>
      </c>
      <c r="G32" s="11">
        <f>F32*96.2%</f>
        <v>286050.08432000008</v>
      </c>
      <c r="H32" s="8">
        <f t="shared" si="10"/>
        <v>11299.275679999962</v>
      </c>
      <c r="I32" s="10">
        <f t="shared" si="11"/>
        <v>3.7999999999999867E-2</v>
      </c>
      <c r="J32" s="15">
        <f t="shared" si="12"/>
        <v>244930.91567999992</v>
      </c>
      <c r="K32" s="10">
        <f t="shared" si="13"/>
        <v>0.46127999999999986</v>
      </c>
    </row>
    <row r="33" spans="1:11" ht="12" customHeight="1">
      <c r="A33" s="70">
        <v>41273</v>
      </c>
      <c r="B33" s="71">
        <f t="shared" si="7"/>
        <v>41273</v>
      </c>
      <c r="C33" s="39">
        <v>151052</v>
      </c>
      <c r="D33" s="40">
        <f t="shared" si="14"/>
        <v>67284</v>
      </c>
      <c r="E33" s="41">
        <f t="shared" si="15"/>
        <v>0.44543600879167439</v>
      </c>
      <c r="F33" s="42">
        <v>83768</v>
      </c>
      <c r="G33" s="43">
        <v>63943</v>
      </c>
      <c r="H33" s="40">
        <f t="shared" si="10"/>
        <v>19825</v>
      </c>
      <c r="I33" s="41">
        <f t="shared" si="11"/>
        <v>0.23666555247827334</v>
      </c>
      <c r="J33" s="44">
        <f t="shared" si="12"/>
        <v>87109</v>
      </c>
      <c r="K33" s="41">
        <f t="shared" si="13"/>
        <v>0.57668220215554911</v>
      </c>
    </row>
    <row r="34" spans="1:11" ht="12" customHeight="1">
      <c r="A34" s="67">
        <v>41274</v>
      </c>
      <c r="B34" s="68">
        <f t="shared" si="7"/>
        <v>41274</v>
      </c>
      <c r="C34" s="8">
        <v>151358</v>
      </c>
      <c r="D34" s="8">
        <f t="shared" si="14"/>
        <v>67070</v>
      </c>
      <c r="E34" s="10">
        <f t="shared" si="15"/>
        <v>0.44312160572946258</v>
      </c>
      <c r="F34" s="12">
        <v>84288</v>
      </c>
      <c r="G34" s="11">
        <v>77531</v>
      </c>
      <c r="H34" s="8">
        <f t="shared" si="10"/>
        <v>6757</v>
      </c>
      <c r="I34" s="10">
        <f t="shared" si="11"/>
        <v>8.0165622627182992E-2</v>
      </c>
      <c r="J34" s="15">
        <f t="shared" si="12"/>
        <v>73827</v>
      </c>
      <c r="K34" s="10">
        <f t="shared" si="13"/>
        <v>0.48776410893378613</v>
      </c>
    </row>
    <row r="35" spans="1:11" s="3" customFormat="1" ht="20.100000000000001" customHeight="1">
      <c r="A35" s="14" t="s">
        <v>2</v>
      </c>
      <c r="B35" s="63">
        <f>COUNT(B4:B34)</f>
        <v>31</v>
      </c>
      <c r="C35" s="35">
        <f>SUM(C4:C34)</f>
        <v>7649780</v>
      </c>
      <c r="D35" s="23">
        <f>SUM(D4:D34)</f>
        <v>3404278.2399999998</v>
      </c>
      <c r="E35" s="24">
        <f t="shared" si="15"/>
        <v>0.44501648936309274</v>
      </c>
      <c r="F35" s="28">
        <f>SUM(F15:F34)</f>
        <v>2822774.16</v>
      </c>
      <c r="G35" s="34">
        <f>SUM(G15:G34)</f>
        <v>2651451.92992</v>
      </c>
      <c r="H35" s="23">
        <f t="shared" si="10"/>
        <v>171322.23008000012</v>
      </c>
      <c r="I35" s="25">
        <f t="shared" si="11"/>
        <v>6.0692857582343787E-2</v>
      </c>
      <c r="J35" s="26">
        <f>SUM(J4:J34)</f>
        <v>3575600.4700799999</v>
      </c>
      <c r="K35" s="27">
        <f>J35/C35</f>
        <v>0.46741219617819074</v>
      </c>
    </row>
  </sheetData>
  <mergeCells count="4">
    <mergeCell ref="A1:K1"/>
    <mergeCell ref="J2:K2"/>
    <mergeCell ref="G2:I2"/>
    <mergeCell ref="A2:E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K35"/>
  <sheetViews>
    <sheetView workbookViewId="0">
      <pane ySplit="3" topLeftCell="A16" activePane="bottomLeft" state="frozen"/>
      <selection pane="bottomLeft" activeCell="C28" sqref="C28"/>
    </sheetView>
  </sheetViews>
  <sheetFormatPr defaultRowHeight="14.1" customHeight="1"/>
  <cols>
    <col min="1" max="1" width="10.7109375" style="4" customWidth="1"/>
    <col min="2" max="2" width="7.7109375" style="4" customWidth="1"/>
    <col min="3" max="4" width="10.7109375" style="4" customWidth="1"/>
    <col min="5" max="5" width="10.7109375" style="5" customWidth="1"/>
    <col min="6" max="8" width="10.7109375" style="6" customWidth="1"/>
    <col min="9" max="9" width="10.7109375" style="7" customWidth="1"/>
    <col min="10" max="10" width="10.7109375" style="6" customWidth="1"/>
    <col min="11" max="11" width="10.7109375" style="7" customWidth="1"/>
    <col min="12" max="12" width="2.7109375" style="1" customWidth="1"/>
    <col min="13" max="16384" width="9.140625" style="1"/>
  </cols>
  <sheetData>
    <row r="1" spans="1:11" ht="21.95" customHeight="1">
      <c r="A1" s="73" t="s">
        <v>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8" customHeight="1">
      <c r="A2" s="75" t="s">
        <v>5</v>
      </c>
      <c r="B2" s="75"/>
      <c r="C2" s="75"/>
      <c r="D2" s="75"/>
      <c r="E2" s="75"/>
      <c r="F2" s="72" t="s">
        <v>4</v>
      </c>
      <c r="G2" s="75" t="s">
        <v>9</v>
      </c>
      <c r="H2" s="75"/>
      <c r="I2" s="75"/>
      <c r="J2" s="74" t="s">
        <v>7</v>
      </c>
      <c r="K2" s="74"/>
    </row>
    <row r="3" spans="1:11" s="2" customFormat="1" ht="23.1" customHeight="1">
      <c r="A3" s="16" t="s">
        <v>0</v>
      </c>
      <c r="B3" s="62" t="s">
        <v>14</v>
      </c>
      <c r="C3" s="17" t="s">
        <v>13</v>
      </c>
      <c r="D3" s="17" t="s">
        <v>1</v>
      </c>
      <c r="E3" s="18" t="s">
        <v>6</v>
      </c>
      <c r="F3" s="21" t="s">
        <v>12</v>
      </c>
      <c r="G3" s="19" t="s">
        <v>11</v>
      </c>
      <c r="H3" s="17" t="s">
        <v>1</v>
      </c>
      <c r="I3" s="20" t="s">
        <v>6</v>
      </c>
      <c r="J3" s="21" t="s">
        <v>10</v>
      </c>
      <c r="K3" s="22" t="s">
        <v>6</v>
      </c>
    </row>
    <row r="4" spans="1:11" ht="12" customHeight="1">
      <c r="A4" s="13">
        <v>41275</v>
      </c>
      <c r="B4" s="64">
        <f>A4</f>
        <v>41275</v>
      </c>
      <c r="C4" s="56">
        <f>154896+248</f>
        <v>155144</v>
      </c>
      <c r="D4" s="52">
        <f t="shared" ref="D4:D15" si="0">C4-F4</f>
        <v>68417</v>
      </c>
      <c r="E4" s="53">
        <f t="shared" ref="E4:E15" si="1">D4/C4</f>
        <v>0.44099030578043624</v>
      </c>
      <c r="F4" s="57">
        <v>86727</v>
      </c>
      <c r="G4" s="58">
        <v>73816</v>
      </c>
      <c r="H4" s="8">
        <f t="shared" ref="H4:H14" si="2">F4-G4</f>
        <v>12911</v>
      </c>
      <c r="I4" s="10">
        <f t="shared" ref="I4:I14" si="3">H4/F4</f>
        <v>0.14886944088922713</v>
      </c>
      <c r="J4" s="15">
        <f t="shared" ref="J4:J14" si="4">D4+H4</f>
        <v>81328</v>
      </c>
      <c r="K4" s="10">
        <f t="shared" ref="K4:K14" si="5">J4/C4</f>
        <v>0.5242097664105605</v>
      </c>
    </row>
    <row r="5" spans="1:11" ht="12" customHeight="1">
      <c r="A5" s="30">
        <v>41276</v>
      </c>
      <c r="B5" s="65">
        <f t="shared" ref="B5:B34" si="6">A5</f>
        <v>41276</v>
      </c>
      <c r="C5" s="61">
        <f>157052+225</f>
        <v>157277</v>
      </c>
      <c r="D5" s="54">
        <f t="shared" si="0"/>
        <v>70471</v>
      </c>
      <c r="E5" s="55">
        <f t="shared" si="1"/>
        <v>0.44806932990837822</v>
      </c>
      <c r="F5" s="59">
        <v>86806</v>
      </c>
      <c r="G5" s="60">
        <v>78904</v>
      </c>
      <c r="H5" s="38">
        <f t="shared" si="2"/>
        <v>7902</v>
      </c>
      <c r="I5" s="33">
        <f t="shared" si="3"/>
        <v>9.1030573923461505E-2</v>
      </c>
      <c r="J5" s="29">
        <f t="shared" si="4"/>
        <v>78373</v>
      </c>
      <c r="K5" s="33">
        <f t="shared" si="5"/>
        <v>0.49831189557277922</v>
      </c>
    </row>
    <row r="6" spans="1:11" ht="12" customHeight="1">
      <c r="A6" s="13">
        <v>41277</v>
      </c>
      <c r="B6" s="64">
        <f t="shared" si="6"/>
        <v>41277</v>
      </c>
      <c r="C6" s="56">
        <f>156764+218</f>
        <v>156982</v>
      </c>
      <c r="D6" s="52">
        <f t="shared" si="0"/>
        <v>68425</v>
      </c>
      <c r="E6" s="53">
        <f t="shared" si="1"/>
        <v>0.43587799875144922</v>
      </c>
      <c r="F6" s="57">
        <v>88557</v>
      </c>
      <c r="G6" s="58">
        <v>78645</v>
      </c>
      <c r="H6" s="8">
        <f t="shared" si="2"/>
        <v>9912</v>
      </c>
      <c r="I6" s="10">
        <f t="shared" si="3"/>
        <v>0.11192791083708797</v>
      </c>
      <c r="J6" s="15">
        <f t="shared" si="4"/>
        <v>78337</v>
      </c>
      <c r="K6" s="10">
        <f t="shared" si="5"/>
        <v>0.49901899580843662</v>
      </c>
    </row>
    <row r="7" spans="1:11" ht="12" customHeight="1">
      <c r="A7" s="30">
        <v>41278</v>
      </c>
      <c r="B7" s="65">
        <f t="shared" si="6"/>
        <v>41278</v>
      </c>
      <c r="C7" s="61">
        <f>536948+177</f>
        <v>537125</v>
      </c>
      <c r="D7" s="54">
        <f t="shared" si="0"/>
        <v>207138</v>
      </c>
      <c r="E7" s="55">
        <f t="shared" si="1"/>
        <v>0.38564207586688387</v>
      </c>
      <c r="F7" s="59">
        <v>329987</v>
      </c>
      <c r="G7" s="60">
        <v>315615</v>
      </c>
      <c r="H7" s="38">
        <f t="shared" si="2"/>
        <v>14372</v>
      </c>
      <c r="I7" s="33">
        <f t="shared" si="3"/>
        <v>4.3553230884853036E-2</v>
      </c>
      <c r="J7" s="29">
        <f t="shared" si="4"/>
        <v>221510</v>
      </c>
      <c r="K7" s="33">
        <f t="shared" si="5"/>
        <v>0.41239934838259251</v>
      </c>
    </row>
    <row r="8" spans="1:11" ht="12" customHeight="1">
      <c r="A8" s="13">
        <v>41279</v>
      </c>
      <c r="B8" s="64">
        <f t="shared" si="6"/>
        <v>41279</v>
      </c>
      <c r="C8" s="56">
        <f>536805+189</f>
        <v>536994</v>
      </c>
      <c r="D8" s="52">
        <f t="shared" si="0"/>
        <v>210272</v>
      </c>
      <c r="E8" s="53">
        <f t="shared" si="1"/>
        <v>0.39157234531484525</v>
      </c>
      <c r="F8" s="57">
        <v>326722</v>
      </c>
      <c r="G8" s="58">
        <v>313624</v>
      </c>
      <c r="H8" s="8">
        <f t="shared" si="2"/>
        <v>13098</v>
      </c>
      <c r="I8" s="10">
        <f t="shared" si="3"/>
        <v>4.0089127759991676E-2</v>
      </c>
      <c r="J8" s="15">
        <f t="shared" si="4"/>
        <v>223370</v>
      </c>
      <c r="K8" s="10">
        <f t="shared" si="5"/>
        <v>0.41596367929623052</v>
      </c>
    </row>
    <row r="9" spans="1:11" ht="12" customHeight="1">
      <c r="A9" s="30">
        <v>41280</v>
      </c>
      <c r="B9" s="65">
        <f t="shared" si="6"/>
        <v>41280</v>
      </c>
      <c r="C9" s="61">
        <f>157856+230</f>
        <v>158086</v>
      </c>
      <c r="D9" s="54">
        <f>C9-F9</f>
        <v>72833</v>
      </c>
      <c r="E9" s="55">
        <f t="shared" si="1"/>
        <v>0.4607175840997938</v>
      </c>
      <c r="F9" s="59">
        <v>85253</v>
      </c>
      <c r="G9" s="60">
        <v>76562</v>
      </c>
      <c r="H9" s="38">
        <f t="shared" si="2"/>
        <v>8691</v>
      </c>
      <c r="I9" s="33">
        <f t="shared" si="3"/>
        <v>0.10194362661724514</v>
      </c>
      <c r="J9" s="29">
        <f t="shared" si="4"/>
        <v>81524</v>
      </c>
      <c r="K9" s="33">
        <f t="shared" si="5"/>
        <v>0.51569398934757027</v>
      </c>
    </row>
    <row r="10" spans="1:11" ht="12" customHeight="1">
      <c r="A10" s="13">
        <v>41281</v>
      </c>
      <c r="B10" s="64">
        <f t="shared" si="6"/>
        <v>41281</v>
      </c>
      <c r="C10" s="56">
        <f>158293+392</f>
        <v>158685</v>
      </c>
      <c r="D10" s="52">
        <f t="shared" si="0"/>
        <v>71137</v>
      </c>
      <c r="E10" s="53">
        <f t="shared" si="1"/>
        <v>0.44829063868670638</v>
      </c>
      <c r="F10" s="57">
        <v>87548</v>
      </c>
      <c r="G10" s="58">
        <v>79396</v>
      </c>
      <c r="H10" s="8">
        <f t="shared" si="2"/>
        <v>8152</v>
      </c>
      <c r="I10" s="10">
        <f t="shared" si="3"/>
        <v>9.3114634257778592E-2</v>
      </c>
      <c r="J10" s="15">
        <f t="shared" si="4"/>
        <v>79289</v>
      </c>
      <c r="K10" s="10">
        <f t="shared" si="5"/>
        <v>0.49966285408198635</v>
      </c>
    </row>
    <row r="11" spans="1:11" ht="12" customHeight="1">
      <c r="A11" s="30">
        <v>41282</v>
      </c>
      <c r="B11" s="65">
        <f t="shared" si="6"/>
        <v>41282</v>
      </c>
      <c r="C11" s="61">
        <f>161810+263</f>
        <v>162073</v>
      </c>
      <c r="D11" s="54">
        <f t="shared" si="0"/>
        <v>74197</v>
      </c>
      <c r="E11" s="55">
        <f t="shared" si="1"/>
        <v>0.45779988030085206</v>
      </c>
      <c r="F11" s="59">
        <v>87876</v>
      </c>
      <c r="G11" s="60">
        <v>79234</v>
      </c>
      <c r="H11" s="38">
        <f t="shared" si="2"/>
        <v>8642</v>
      </c>
      <c r="I11" s="33">
        <f t="shared" si="3"/>
        <v>9.8343119850698713E-2</v>
      </c>
      <c r="J11" s="29">
        <f t="shared" si="4"/>
        <v>82839</v>
      </c>
      <c r="K11" s="33">
        <f t="shared" si="5"/>
        <v>0.51112153165548857</v>
      </c>
    </row>
    <row r="12" spans="1:11" ht="12" customHeight="1">
      <c r="A12" s="13">
        <v>41283</v>
      </c>
      <c r="B12" s="64">
        <f t="shared" si="6"/>
        <v>41283</v>
      </c>
      <c r="C12" s="56">
        <f>163777+231</f>
        <v>164008</v>
      </c>
      <c r="D12" s="52">
        <f t="shared" si="0"/>
        <v>74991</v>
      </c>
      <c r="E12" s="53">
        <f t="shared" si="1"/>
        <v>0.45723989073703719</v>
      </c>
      <c r="F12" s="57">
        <v>89017</v>
      </c>
      <c r="G12" s="58">
        <v>81347</v>
      </c>
      <c r="H12" s="8">
        <f t="shared" si="2"/>
        <v>7670</v>
      </c>
      <c r="I12" s="10">
        <f t="shared" si="3"/>
        <v>8.6163317119201957E-2</v>
      </c>
      <c r="J12" s="15">
        <f t="shared" si="4"/>
        <v>82661</v>
      </c>
      <c r="K12" s="10">
        <f t="shared" si="5"/>
        <v>0.50400590215111463</v>
      </c>
    </row>
    <row r="13" spans="1:11" ht="12" customHeight="1">
      <c r="A13" s="30">
        <v>41284</v>
      </c>
      <c r="B13" s="65">
        <f t="shared" si="6"/>
        <v>41284</v>
      </c>
      <c r="C13" s="61">
        <f>164039+222</f>
        <v>164261</v>
      </c>
      <c r="D13" s="54">
        <f t="shared" si="0"/>
        <v>74857</v>
      </c>
      <c r="E13" s="55">
        <f t="shared" si="1"/>
        <v>0.45571986046596574</v>
      </c>
      <c r="F13" s="59">
        <v>89404</v>
      </c>
      <c r="G13" s="60">
        <v>79966</v>
      </c>
      <c r="H13" s="38">
        <f t="shared" si="2"/>
        <v>9438</v>
      </c>
      <c r="I13" s="33">
        <f t="shared" si="3"/>
        <v>0.10556574649903808</v>
      </c>
      <c r="J13" s="29">
        <f t="shared" si="4"/>
        <v>84295</v>
      </c>
      <c r="K13" s="33">
        <f t="shared" si="5"/>
        <v>0.5131771997004767</v>
      </c>
    </row>
    <row r="14" spans="1:11" ht="12" customHeight="1">
      <c r="A14" s="13">
        <v>41285</v>
      </c>
      <c r="B14" s="64">
        <f t="shared" si="6"/>
        <v>41285</v>
      </c>
      <c r="C14" s="56">
        <f>543370+185</f>
        <v>543555</v>
      </c>
      <c r="D14" s="52">
        <f t="shared" si="0"/>
        <v>214038</v>
      </c>
      <c r="E14" s="53">
        <f t="shared" si="1"/>
        <v>0.39377431906614785</v>
      </c>
      <c r="F14" s="57">
        <v>329517</v>
      </c>
      <c r="G14" s="58">
        <v>317908</v>
      </c>
      <c r="H14" s="8">
        <f t="shared" si="2"/>
        <v>11609</v>
      </c>
      <c r="I14" s="10">
        <f t="shared" si="3"/>
        <v>3.5230352303523033E-2</v>
      </c>
      <c r="J14" s="15">
        <f t="shared" si="4"/>
        <v>225647</v>
      </c>
      <c r="K14" s="10">
        <f t="shared" si="5"/>
        <v>0.41513186338089064</v>
      </c>
    </row>
    <row r="15" spans="1:11" ht="12" customHeight="1">
      <c r="A15" s="30">
        <v>41286</v>
      </c>
      <c r="B15" s="65">
        <f t="shared" si="6"/>
        <v>41286</v>
      </c>
      <c r="C15" s="61">
        <f>540957+195</f>
        <v>541152</v>
      </c>
      <c r="D15" s="54">
        <f t="shared" si="0"/>
        <v>207795</v>
      </c>
      <c r="E15" s="55">
        <f t="shared" si="1"/>
        <v>0.38398638460173851</v>
      </c>
      <c r="F15" s="59">
        <v>333357</v>
      </c>
      <c r="G15" s="60">
        <v>319949</v>
      </c>
      <c r="H15" s="38">
        <f>F15-G15</f>
        <v>13408</v>
      </c>
      <c r="I15" s="33">
        <f>H15/F15</f>
        <v>4.0221144298754785E-2</v>
      </c>
      <c r="J15" s="29">
        <f>D15+H15</f>
        <v>221203</v>
      </c>
      <c r="K15" s="33">
        <f>J15/C15</f>
        <v>0.40876315711666961</v>
      </c>
    </row>
    <row r="16" spans="1:11" ht="12" customHeight="1">
      <c r="A16" s="13">
        <v>41287</v>
      </c>
      <c r="B16" s="64">
        <f t="shared" si="6"/>
        <v>41287</v>
      </c>
      <c r="C16" s="56">
        <f>164591+235</f>
        <v>164826</v>
      </c>
      <c r="D16" s="52">
        <f>C16-F16</f>
        <v>74983</v>
      </c>
      <c r="E16" s="53">
        <f>D16/C16</f>
        <v>0.45492216033878152</v>
      </c>
      <c r="F16" s="57">
        <v>89843</v>
      </c>
      <c r="G16" s="58">
        <v>81527</v>
      </c>
      <c r="H16" s="8">
        <f t="shared" ref="H16:H35" si="7">F16-G16</f>
        <v>8316</v>
      </c>
      <c r="I16" s="10">
        <f t="shared" ref="I16:I35" si="8">H16/F16</f>
        <v>9.2561468339213956E-2</v>
      </c>
      <c r="J16" s="15">
        <f t="shared" ref="J16:J34" si="9">D16+H16</f>
        <v>83299</v>
      </c>
      <c r="K16" s="10">
        <f t="shared" ref="K16:K34" si="10">J16/C16</f>
        <v>0.50537536553699047</v>
      </c>
    </row>
    <row r="17" spans="1:11" ht="12" customHeight="1">
      <c r="A17" s="30">
        <v>41288</v>
      </c>
      <c r="B17" s="65">
        <f t="shared" si="6"/>
        <v>41288</v>
      </c>
      <c r="C17" s="61">
        <f>164947+443</f>
        <v>165390</v>
      </c>
      <c r="D17" s="54">
        <f t="shared" ref="D17:D34" si="11">C17-F17</f>
        <v>75283</v>
      </c>
      <c r="E17" s="55">
        <f t="shared" ref="E17:E35" si="12">D17/C17</f>
        <v>0.45518471491625856</v>
      </c>
      <c r="F17" s="59">
        <v>90107</v>
      </c>
      <c r="G17" s="60">
        <v>81716</v>
      </c>
      <c r="H17" s="38">
        <f t="shared" si="7"/>
        <v>8391</v>
      </c>
      <c r="I17" s="33">
        <f t="shared" si="8"/>
        <v>9.3122620884060064E-2</v>
      </c>
      <c r="J17" s="29">
        <f t="shared" si="9"/>
        <v>83674</v>
      </c>
      <c r="K17" s="33">
        <f t="shared" si="10"/>
        <v>0.50591934216095291</v>
      </c>
    </row>
    <row r="18" spans="1:11" ht="12" customHeight="1">
      <c r="A18" s="13">
        <v>41289</v>
      </c>
      <c r="B18" s="64">
        <f t="shared" si="6"/>
        <v>41289</v>
      </c>
      <c r="C18" s="56">
        <f>168632+294</f>
        <v>168926</v>
      </c>
      <c r="D18" s="52">
        <f t="shared" si="11"/>
        <v>77385</v>
      </c>
      <c r="E18" s="53">
        <f t="shared" si="12"/>
        <v>0.45809999644814892</v>
      </c>
      <c r="F18" s="57">
        <v>91541</v>
      </c>
      <c r="G18" s="58">
        <v>81951</v>
      </c>
      <c r="H18" s="8">
        <f t="shared" si="7"/>
        <v>9590</v>
      </c>
      <c r="I18" s="10">
        <f t="shared" si="8"/>
        <v>0.10476180072317322</v>
      </c>
      <c r="J18" s="15">
        <f t="shared" si="9"/>
        <v>86975</v>
      </c>
      <c r="K18" s="10">
        <f t="shared" si="10"/>
        <v>0.51487041663213473</v>
      </c>
    </row>
    <row r="19" spans="1:11" ht="12" customHeight="1">
      <c r="A19" s="30">
        <v>41290</v>
      </c>
      <c r="B19" s="65">
        <f t="shared" si="6"/>
        <v>41290</v>
      </c>
      <c r="C19" s="61">
        <f>169208+277</f>
        <v>169485</v>
      </c>
      <c r="D19" s="54">
        <f t="shared" si="11"/>
        <v>77348</v>
      </c>
      <c r="E19" s="55">
        <f t="shared" si="12"/>
        <v>0.45637077027465556</v>
      </c>
      <c r="F19" s="59">
        <v>92137</v>
      </c>
      <c r="G19" s="60">
        <v>83223</v>
      </c>
      <c r="H19" s="38">
        <f t="shared" si="7"/>
        <v>8914</v>
      </c>
      <c r="I19" s="33">
        <f t="shared" si="8"/>
        <v>9.674723509556421E-2</v>
      </c>
      <c r="J19" s="29">
        <f t="shared" si="9"/>
        <v>86262</v>
      </c>
      <c r="K19" s="33">
        <f t="shared" si="10"/>
        <v>0.508965395167714</v>
      </c>
    </row>
    <row r="20" spans="1:11" ht="12" customHeight="1">
      <c r="A20" s="13">
        <v>41291</v>
      </c>
      <c r="B20" s="64">
        <f t="shared" si="6"/>
        <v>41291</v>
      </c>
      <c r="C20" s="56">
        <f>169515+254</f>
        <v>169769</v>
      </c>
      <c r="D20" s="52">
        <f t="shared" si="11"/>
        <v>78050</v>
      </c>
      <c r="E20" s="53">
        <f t="shared" si="12"/>
        <v>0.45974235578933725</v>
      </c>
      <c r="F20" s="57">
        <v>91719</v>
      </c>
      <c r="G20" s="58">
        <v>82660</v>
      </c>
      <c r="H20" s="8">
        <f t="shared" si="7"/>
        <v>9059</v>
      </c>
      <c r="I20" s="10">
        <f t="shared" si="8"/>
        <v>9.8769066387553284E-2</v>
      </c>
      <c r="J20" s="15">
        <f t="shared" si="9"/>
        <v>87109</v>
      </c>
      <c r="K20" s="10">
        <f t="shared" si="10"/>
        <v>0.51310309891676331</v>
      </c>
    </row>
    <row r="21" spans="1:11" ht="12" customHeight="1">
      <c r="A21" s="30">
        <v>41292</v>
      </c>
      <c r="B21" s="65">
        <f t="shared" si="6"/>
        <v>41292</v>
      </c>
      <c r="C21" s="61">
        <f>546877+216</f>
        <v>547093</v>
      </c>
      <c r="D21" s="54">
        <f t="shared" si="11"/>
        <v>209592</v>
      </c>
      <c r="E21" s="55">
        <f t="shared" si="12"/>
        <v>0.38310122776200756</v>
      </c>
      <c r="F21" s="59">
        <v>337501</v>
      </c>
      <c r="G21" s="60">
        <v>322362</v>
      </c>
      <c r="H21" s="38">
        <f t="shared" si="7"/>
        <v>15139</v>
      </c>
      <c r="I21" s="33">
        <f t="shared" si="8"/>
        <v>4.4856163389145512E-2</v>
      </c>
      <c r="J21" s="29">
        <f t="shared" si="9"/>
        <v>224731</v>
      </c>
      <c r="K21" s="33">
        <f t="shared" si="10"/>
        <v>0.4107729398840782</v>
      </c>
    </row>
    <row r="22" spans="1:11" ht="12" customHeight="1">
      <c r="A22" s="13">
        <v>41293</v>
      </c>
      <c r="B22" s="64">
        <f t="shared" si="6"/>
        <v>41293</v>
      </c>
      <c r="C22" s="56">
        <f>547989+222</f>
        <v>548211</v>
      </c>
      <c r="D22" s="52">
        <f t="shared" si="11"/>
        <v>210427</v>
      </c>
      <c r="E22" s="53">
        <f t="shared" si="12"/>
        <v>0.38384308231684516</v>
      </c>
      <c r="F22" s="57">
        <v>337784</v>
      </c>
      <c r="G22" s="58">
        <v>322278</v>
      </c>
      <c r="H22" s="8">
        <f t="shared" si="7"/>
        <v>15506</v>
      </c>
      <c r="I22" s="10">
        <f t="shared" si="8"/>
        <v>4.5905075432820977E-2</v>
      </c>
      <c r="J22" s="15">
        <f t="shared" si="9"/>
        <v>225933</v>
      </c>
      <c r="K22" s="10">
        <f t="shared" si="10"/>
        <v>0.41212781210154487</v>
      </c>
    </row>
    <row r="23" spans="1:11" ht="12" customHeight="1">
      <c r="A23" s="30">
        <v>41294</v>
      </c>
      <c r="B23" s="65">
        <f t="shared" si="6"/>
        <v>41294</v>
      </c>
      <c r="C23" s="61">
        <f>168074+274</f>
        <v>168348</v>
      </c>
      <c r="D23" s="54">
        <f t="shared" si="11"/>
        <v>77971</v>
      </c>
      <c r="E23" s="55">
        <f t="shared" si="12"/>
        <v>0.46315370541972578</v>
      </c>
      <c r="F23" s="59">
        <v>90377</v>
      </c>
      <c r="G23" s="60">
        <v>80878</v>
      </c>
      <c r="H23" s="38">
        <f t="shared" si="7"/>
        <v>9499</v>
      </c>
      <c r="I23" s="33">
        <f t="shared" si="8"/>
        <v>0.10510417473472233</v>
      </c>
      <c r="J23" s="29">
        <f t="shared" si="9"/>
        <v>87470</v>
      </c>
      <c r="K23" s="33">
        <f t="shared" si="10"/>
        <v>0.51957849217097918</v>
      </c>
    </row>
    <row r="24" spans="1:11" ht="12" customHeight="1">
      <c r="A24" s="13">
        <v>41295</v>
      </c>
      <c r="B24" s="64">
        <f t="shared" si="6"/>
        <v>41295</v>
      </c>
      <c r="C24" s="56">
        <f>171036+510</f>
        <v>171546</v>
      </c>
      <c r="D24" s="52">
        <f t="shared" si="11"/>
        <v>79235</v>
      </c>
      <c r="E24" s="53">
        <f t="shared" si="12"/>
        <v>0.46188777354179056</v>
      </c>
      <c r="F24" s="57">
        <v>92311</v>
      </c>
      <c r="G24" s="58">
        <v>82856</v>
      </c>
      <c r="H24" s="8">
        <f t="shared" si="7"/>
        <v>9455</v>
      </c>
      <c r="I24" s="10">
        <f t="shared" si="8"/>
        <v>0.10242549641971163</v>
      </c>
      <c r="J24" s="15">
        <f t="shared" si="9"/>
        <v>88690</v>
      </c>
      <c r="K24" s="10">
        <f t="shared" si="10"/>
        <v>0.5170041854662889</v>
      </c>
    </row>
    <row r="25" spans="1:11" ht="12" customHeight="1">
      <c r="A25" s="30">
        <v>41296</v>
      </c>
      <c r="B25" s="65">
        <f t="shared" si="6"/>
        <v>41296</v>
      </c>
      <c r="C25" s="61">
        <f>175920+332</f>
        <v>176252</v>
      </c>
      <c r="D25" s="54">
        <f t="shared" si="11"/>
        <v>81691</v>
      </c>
      <c r="E25" s="55">
        <f t="shared" si="12"/>
        <v>0.46348977600254182</v>
      </c>
      <c r="F25" s="59">
        <v>94561</v>
      </c>
      <c r="G25" s="60">
        <v>85361</v>
      </c>
      <c r="H25" s="38">
        <f t="shared" si="7"/>
        <v>9200</v>
      </c>
      <c r="I25" s="33">
        <f t="shared" si="8"/>
        <v>9.7291695307790735E-2</v>
      </c>
      <c r="J25" s="29">
        <f t="shared" si="9"/>
        <v>90891</v>
      </c>
      <c r="K25" s="33">
        <f t="shared" si="10"/>
        <v>0.51568776524521709</v>
      </c>
    </row>
    <row r="26" spans="1:11" ht="12" customHeight="1">
      <c r="A26" s="13">
        <v>41297</v>
      </c>
      <c r="B26" s="64">
        <f t="shared" si="6"/>
        <v>41297</v>
      </c>
      <c r="C26" s="56">
        <f>180651+307</f>
        <v>180958</v>
      </c>
      <c r="D26" s="52">
        <f t="shared" si="11"/>
        <v>83742</v>
      </c>
      <c r="E26" s="53">
        <f t="shared" si="12"/>
        <v>0.46277036660440546</v>
      </c>
      <c r="F26" s="57">
        <v>97216</v>
      </c>
      <c r="G26" s="58">
        <v>87628</v>
      </c>
      <c r="H26" s="8">
        <f t="shared" si="7"/>
        <v>9588</v>
      </c>
      <c r="I26" s="10">
        <f t="shared" si="8"/>
        <v>9.8625740618828173E-2</v>
      </c>
      <c r="J26" s="15">
        <f t="shared" si="9"/>
        <v>93330</v>
      </c>
      <c r="K26" s="10">
        <f t="shared" si="10"/>
        <v>0.51575503708042747</v>
      </c>
    </row>
    <row r="27" spans="1:11" ht="12" customHeight="1">
      <c r="A27" s="30">
        <v>41298</v>
      </c>
      <c r="B27" s="65">
        <f t="shared" si="6"/>
        <v>41298</v>
      </c>
      <c r="C27" s="61">
        <f>183394+281</f>
        <v>183675</v>
      </c>
      <c r="D27" s="54">
        <f t="shared" si="11"/>
        <v>90318</v>
      </c>
      <c r="E27" s="55">
        <f t="shared" si="12"/>
        <v>0.49172723560636994</v>
      </c>
      <c r="F27" s="59">
        <v>93357</v>
      </c>
      <c r="G27" s="60">
        <v>88506</v>
      </c>
      <c r="H27" s="38">
        <f t="shared" si="7"/>
        <v>4851</v>
      </c>
      <c r="I27" s="33">
        <f t="shared" si="8"/>
        <v>5.1961823966065745E-2</v>
      </c>
      <c r="J27" s="29">
        <f t="shared" si="9"/>
        <v>95169</v>
      </c>
      <c r="K27" s="33">
        <f t="shared" si="10"/>
        <v>0.51813801551653738</v>
      </c>
    </row>
    <row r="28" spans="1:11" ht="12" customHeight="1">
      <c r="A28" s="13">
        <v>41299</v>
      </c>
      <c r="B28" s="64">
        <f t="shared" si="6"/>
        <v>41299</v>
      </c>
      <c r="C28" s="56">
        <f>562955+255</f>
        <v>563210</v>
      </c>
      <c r="D28" s="52">
        <f t="shared" si="11"/>
        <v>219176</v>
      </c>
      <c r="E28" s="53">
        <f t="shared" si="12"/>
        <v>0.38915502210543135</v>
      </c>
      <c r="F28" s="57">
        <v>344034</v>
      </c>
      <c r="G28" s="58">
        <v>329414</v>
      </c>
      <c r="H28" s="8">
        <f t="shared" si="7"/>
        <v>14620</v>
      </c>
      <c r="I28" s="10">
        <f t="shared" si="8"/>
        <v>4.2495799833737365E-2</v>
      </c>
      <c r="J28" s="15">
        <f t="shared" si="9"/>
        <v>233796</v>
      </c>
      <c r="K28" s="10">
        <f t="shared" si="10"/>
        <v>0.41511336801548265</v>
      </c>
    </row>
    <row r="29" spans="1:11" ht="12" customHeight="1">
      <c r="A29" s="30">
        <v>41300</v>
      </c>
      <c r="B29" s="65">
        <f t="shared" si="6"/>
        <v>41300</v>
      </c>
      <c r="C29" s="61">
        <f>564323+256</f>
        <v>564579</v>
      </c>
      <c r="D29" s="54">
        <f t="shared" si="11"/>
        <v>219140</v>
      </c>
      <c r="E29" s="55">
        <f t="shared" si="12"/>
        <v>0.38814762858696478</v>
      </c>
      <c r="F29" s="59">
        <v>345439</v>
      </c>
      <c r="G29" s="60">
        <v>331083</v>
      </c>
      <c r="H29" s="38">
        <f t="shared" si="7"/>
        <v>14356</v>
      </c>
      <c r="I29" s="33">
        <f t="shared" si="8"/>
        <v>4.1558712247314285E-2</v>
      </c>
      <c r="J29" s="29">
        <f t="shared" si="9"/>
        <v>233496</v>
      </c>
      <c r="K29" s="33">
        <f t="shared" si="10"/>
        <v>0.413575425228356</v>
      </c>
    </row>
    <row r="30" spans="1:11" ht="12" customHeight="1">
      <c r="A30" s="13">
        <v>41301</v>
      </c>
      <c r="B30" s="64">
        <f t="shared" si="6"/>
        <v>41301</v>
      </c>
      <c r="C30" s="56">
        <f>187019+310</f>
        <v>187329</v>
      </c>
      <c r="D30" s="52">
        <f t="shared" si="11"/>
        <v>86885</v>
      </c>
      <c r="E30" s="53">
        <f t="shared" si="12"/>
        <v>0.46380966107756944</v>
      </c>
      <c r="F30" s="57">
        <v>100444</v>
      </c>
      <c r="G30" s="58">
        <v>90016</v>
      </c>
      <c r="H30" s="8">
        <f t="shared" si="7"/>
        <v>10428</v>
      </c>
      <c r="I30" s="10">
        <f t="shared" si="8"/>
        <v>0.1038190434470949</v>
      </c>
      <c r="J30" s="15">
        <f t="shared" si="9"/>
        <v>97313</v>
      </c>
      <c r="K30" s="10">
        <f t="shared" si="10"/>
        <v>0.51947642917006975</v>
      </c>
    </row>
    <row r="31" spans="1:11" ht="12" customHeight="1">
      <c r="A31" s="30">
        <v>41302</v>
      </c>
      <c r="B31" s="65">
        <f t="shared" si="6"/>
        <v>41302</v>
      </c>
      <c r="C31" s="61">
        <f>187381+537</f>
        <v>187918</v>
      </c>
      <c r="D31" s="54">
        <f t="shared" si="11"/>
        <v>86420</v>
      </c>
      <c r="E31" s="55">
        <f t="shared" si="12"/>
        <v>0.459881437648336</v>
      </c>
      <c r="F31" s="59">
        <v>101498</v>
      </c>
      <c r="G31" s="60">
        <v>91876</v>
      </c>
      <c r="H31" s="38">
        <f t="shared" si="7"/>
        <v>9622</v>
      </c>
      <c r="I31" s="33">
        <f t="shared" si="8"/>
        <v>9.4799897534926791E-2</v>
      </c>
      <c r="J31" s="29">
        <f t="shared" si="9"/>
        <v>96042</v>
      </c>
      <c r="K31" s="33">
        <f t="shared" si="10"/>
        <v>0.5110846220159857</v>
      </c>
    </row>
    <row r="32" spans="1:11" ht="12" customHeight="1">
      <c r="A32" s="13">
        <v>41303</v>
      </c>
      <c r="B32" s="64">
        <f t="shared" si="6"/>
        <v>41303</v>
      </c>
      <c r="C32" s="56">
        <f>193749+407</f>
        <v>194156</v>
      </c>
      <c r="D32" s="52">
        <f t="shared" si="11"/>
        <v>89574</v>
      </c>
      <c r="E32" s="53">
        <f t="shared" si="12"/>
        <v>0.46135066647438144</v>
      </c>
      <c r="F32" s="57">
        <v>104582</v>
      </c>
      <c r="G32" s="58">
        <v>95235</v>
      </c>
      <c r="H32" s="8">
        <f t="shared" si="7"/>
        <v>9347</v>
      </c>
      <c r="I32" s="10">
        <f t="shared" si="8"/>
        <v>8.9374844619533003E-2</v>
      </c>
      <c r="J32" s="15">
        <f t="shared" si="9"/>
        <v>98921</v>
      </c>
      <c r="K32" s="10">
        <f t="shared" si="10"/>
        <v>0.50949236696264855</v>
      </c>
    </row>
    <row r="33" spans="1:11" ht="12" customHeight="1">
      <c r="A33" s="30">
        <v>41304</v>
      </c>
      <c r="B33" s="65">
        <f t="shared" si="6"/>
        <v>41304</v>
      </c>
      <c r="C33" s="61">
        <f>197184+416</f>
        <v>197600</v>
      </c>
      <c r="D33" s="54">
        <f t="shared" si="11"/>
        <v>91500</v>
      </c>
      <c r="E33" s="55">
        <f t="shared" si="12"/>
        <v>0.46305668016194335</v>
      </c>
      <c r="F33" s="59">
        <v>106100</v>
      </c>
      <c r="G33" s="60">
        <v>102681</v>
      </c>
      <c r="H33" s="38">
        <f t="shared" si="7"/>
        <v>3419</v>
      </c>
      <c r="I33" s="33">
        <f t="shared" si="8"/>
        <v>3.2224316682375118E-2</v>
      </c>
      <c r="J33" s="29">
        <f t="shared" si="9"/>
        <v>94919</v>
      </c>
      <c r="K33" s="33">
        <f t="shared" si="10"/>
        <v>0.48035931174089069</v>
      </c>
    </row>
    <row r="34" spans="1:11" ht="12" customHeight="1">
      <c r="A34" s="13">
        <v>41305</v>
      </c>
      <c r="B34" s="64">
        <f t="shared" si="6"/>
        <v>41305</v>
      </c>
      <c r="C34" s="56">
        <f>197671+336</f>
        <v>198007</v>
      </c>
      <c r="D34" s="52">
        <f t="shared" si="11"/>
        <v>89275</v>
      </c>
      <c r="E34" s="53">
        <f t="shared" si="12"/>
        <v>0.4508678986096451</v>
      </c>
      <c r="F34" s="57">
        <v>108732</v>
      </c>
      <c r="G34" s="58">
        <v>96866</v>
      </c>
      <c r="H34" s="8">
        <f t="shared" si="7"/>
        <v>11866</v>
      </c>
      <c r="I34" s="10">
        <f t="shared" si="8"/>
        <v>0.1091307066916823</v>
      </c>
      <c r="J34" s="15">
        <f t="shared" si="9"/>
        <v>101141</v>
      </c>
      <c r="K34" s="10">
        <f t="shared" si="10"/>
        <v>0.51079507290146309</v>
      </c>
    </row>
    <row r="35" spans="1:11" s="3" customFormat="1" ht="20.100000000000001" customHeight="1">
      <c r="A35" s="14" t="s">
        <v>2</v>
      </c>
      <c r="B35" s="63">
        <f>COUNT(B4:B34)</f>
        <v>31</v>
      </c>
      <c r="C35" s="35">
        <f>SUM(C4:C34)</f>
        <v>8342620</v>
      </c>
      <c r="D35" s="23">
        <f>SUM(D4:D34)</f>
        <v>3512566</v>
      </c>
      <c r="E35" s="24">
        <f t="shared" si="12"/>
        <v>0.42103871445660956</v>
      </c>
      <c r="F35" s="28">
        <f>SUM(F15:F34)</f>
        <v>3142640</v>
      </c>
      <c r="G35" s="34">
        <f>SUM(G15:G34)</f>
        <v>2938066</v>
      </c>
      <c r="H35" s="23">
        <f t="shared" si="7"/>
        <v>204574</v>
      </c>
      <c r="I35" s="25">
        <f t="shared" si="8"/>
        <v>6.5096224830079166E-2</v>
      </c>
      <c r="J35" s="26">
        <f>SUM(J4:J34)</f>
        <v>3829537</v>
      </c>
      <c r="K35" s="27">
        <f>J35/C35</f>
        <v>0.45903289374321254</v>
      </c>
    </row>
  </sheetData>
  <mergeCells count="4">
    <mergeCell ref="A1:K1"/>
    <mergeCell ref="A2:E2"/>
    <mergeCell ref="G2:I2"/>
    <mergeCell ref="J2:K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K35"/>
  <sheetViews>
    <sheetView tabSelected="1" workbookViewId="0">
      <pane ySplit="3" topLeftCell="A4" activePane="bottomLeft" state="frozen"/>
      <selection pane="bottomLeft" activeCell="F15" sqref="F15"/>
    </sheetView>
  </sheetViews>
  <sheetFormatPr defaultRowHeight="14.1" customHeight="1"/>
  <cols>
    <col min="1" max="1" width="10.7109375" style="4" customWidth="1"/>
    <col min="2" max="2" width="7.7109375" style="4" customWidth="1"/>
    <col min="3" max="4" width="10.7109375" style="4" customWidth="1"/>
    <col min="5" max="5" width="10.7109375" style="5" customWidth="1"/>
    <col min="6" max="8" width="10.7109375" style="6" customWidth="1"/>
    <col min="9" max="9" width="10.7109375" style="7" customWidth="1"/>
    <col min="10" max="10" width="10.7109375" style="6" customWidth="1"/>
    <col min="11" max="11" width="10.7109375" style="7" customWidth="1"/>
    <col min="12" max="12" width="2.7109375" style="1" customWidth="1"/>
    <col min="13" max="16384" width="9.140625" style="1"/>
  </cols>
  <sheetData>
    <row r="1" spans="1:11" ht="21.95" customHeight="1">
      <c r="A1" s="73" t="s">
        <v>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8" customHeight="1">
      <c r="A2" s="75" t="s">
        <v>5</v>
      </c>
      <c r="B2" s="75"/>
      <c r="C2" s="75"/>
      <c r="D2" s="75"/>
      <c r="E2" s="75"/>
      <c r="F2" s="51" t="s">
        <v>4</v>
      </c>
      <c r="G2" s="75" t="s">
        <v>9</v>
      </c>
      <c r="H2" s="75"/>
      <c r="I2" s="75"/>
      <c r="J2" s="74" t="s">
        <v>7</v>
      </c>
      <c r="K2" s="74"/>
    </row>
    <row r="3" spans="1:11" s="2" customFormat="1" ht="23.1" customHeight="1">
      <c r="A3" s="16" t="s">
        <v>0</v>
      </c>
      <c r="B3" s="62" t="s">
        <v>14</v>
      </c>
      <c r="C3" s="17" t="s">
        <v>13</v>
      </c>
      <c r="D3" s="17" t="s">
        <v>1</v>
      </c>
      <c r="E3" s="18" t="s">
        <v>6</v>
      </c>
      <c r="F3" s="21" t="s">
        <v>12</v>
      </c>
      <c r="G3" s="19" t="s">
        <v>11</v>
      </c>
      <c r="H3" s="17" t="s">
        <v>1</v>
      </c>
      <c r="I3" s="20" t="s">
        <v>6</v>
      </c>
      <c r="J3" s="21" t="s">
        <v>10</v>
      </c>
      <c r="K3" s="22" t="s">
        <v>6</v>
      </c>
    </row>
    <row r="4" spans="1:11" ht="12" customHeight="1">
      <c r="A4" s="13">
        <v>41306</v>
      </c>
      <c r="B4" s="64">
        <f>A4</f>
        <v>41306</v>
      </c>
      <c r="C4" s="56">
        <f>577502+310</f>
        <v>577812</v>
      </c>
      <c r="D4" s="52">
        <f t="shared" ref="D4:D15" si="0">C4-F4</f>
        <v>222089</v>
      </c>
      <c r="E4" s="53">
        <f t="shared" ref="E4:E15" si="1">D4/C4</f>
        <v>0.38436204163291865</v>
      </c>
      <c r="F4" s="57">
        <v>355723</v>
      </c>
      <c r="G4" s="58">
        <v>343741</v>
      </c>
      <c r="H4" s="8">
        <f t="shared" ref="H4:H14" si="2">F4-G4</f>
        <v>11982</v>
      </c>
      <c r="I4" s="10">
        <f t="shared" ref="I4:I14" si="3">H4/F4</f>
        <v>3.3683512170986973E-2</v>
      </c>
      <c r="J4" s="15">
        <f t="shared" ref="J4:J14" si="4">D4+H4</f>
        <v>234071</v>
      </c>
      <c r="K4" s="10">
        <f t="shared" ref="K4:K14" si="5">J4/C4</f>
        <v>0.40509889029649782</v>
      </c>
    </row>
    <row r="5" spans="1:11" ht="12" customHeight="1">
      <c r="A5" s="30">
        <v>41307</v>
      </c>
      <c r="B5" s="65">
        <f t="shared" ref="B5:B34" si="6">A5</f>
        <v>41307</v>
      </c>
      <c r="C5" s="61">
        <f>580416+314</f>
        <v>580730</v>
      </c>
      <c r="D5" s="54">
        <f t="shared" si="0"/>
        <v>224192</v>
      </c>
      <c r="E5" s="55">
        <f t="shared" si="1"/>
        <v>0.38605203795223253</v>
      </c>
      <c r="F5" s="59">
        <v>356538</v>
      </c>
      <c r="G5" s="60">
        <v>341783</v>
      </c>
      <c r="H5" s="38">
        <f t="shared" si="2"/>
        <v>14755</v>
      </c>
      <c r="I5" s="33">
        <f t="shared" si="3"/>
        <v>4.1384088091591921E-2</v>
      </c>
      <c r="J5" s="29">
        <f t="shared" si="4"/>
        <v>238947</v>
      </c>
      <c r="K5" s="33">
        <f t="shared" si="5"/>
        <v>0.4114597144972707</v>
      </c>
    </row>
    <row r="6" spans="1:11" ht="12" customHeight="1">
      <c r="A6" s="13">
        <v>41308</v>
      </c>
      <c r="B6" s="64">
        <f t="shared" si="6"/>
        <v>41308</v>
      </c>
      <c r="C6" s="56">
        <f>203408+361</f>
        <v>203769</v>
      </c>
      <c r="D6" s="52">
        <f t="shared" si="0"/>
        <v>96580</v>
      </c>
      <c r="E6" s="53">
        <f t="shared" si="1"/>
        <v>0.47396807168902039</v>
      </c>
      <c r="F6" s="57">
        <v>107189</v>
      </c>
      <c r="G6" s="58">
        <v>94873</v>
      </c>
      <c r="H6" s="8">
        <f t="shared" si="2"/>
        <v>12316</v>
      </c>
      <c r="I6" s="10">
        <f t="shared" si="3"/>
        <v>0.11489984979802031</v>
      </c>
      <c r="J6" s="15">
        <f t="shared" si="4"/>
        <v>108896</v>
      </c>
      <c r="K6" s="10">
        <f t="shared" si="5"/>
        <v>0.53440906124091492</v>
      </c>
    </row>
    <row r="7" spans="1:11" ht="12" customHeight="1">
      <c r="A7" s="30">
        <v>41309</v>
      </c>
      <c r="B7" s="65">
        <f t="shared" si="6"/>
        <v>41309</v>
      </c>
      <c r="C7" s="61">
        <f>205519+745</f>
        <v>206264</v>
      </c>
      <c r="D7" s="54">
        <f t="shared" si="0"/>
        <v>110342</v>
      </c>
      <c r="E7" s="55">
        <f t="shared" si="1"/>
        <v>0.53495520304076327</v>
      </c>
      <c r="F7" s="59">
        <v>95922</v>
      </c>
      <c r="G7" s="59">
        <v>84922</v>
      </c>
      <c r="H7" s="38">
        <f t="shared" si="2"/>
        <v>11000</v>
      </c>
      <c r="I7" s="33">
        <f t="shared" si="3"/>
        <v>0.11467650799608015</v>
      </c>
      <c r="J7" s="29">
        <f t="shared" si="4"/>
        <v>121342</v>
      </c>
      <c r="K7" s="33">
        <f t="shared" si="5"/>
        <v>0.58828491641779468</v>
      </c>
    </row>
    <row r="8" spans="1:11" ht="12" customHeight="1">
      <c r="A8" s="13">
        <v>41310</v>
      </c>
      <c r="B8" s="64">
        <f t="shared" si="6"/>
        <v>41310</v>
      </c>
      <c r="C8" s="56">
        <f>209504+564</f>
        <v>210068</v>
      </c>
      <c r="D8" s="52">
        <f t="shared" si="0"/>
        <v>97194</v>
      </c>
      <c r="E8" s="53">
        <f t="shared" si="1"/>
        <v>0.46267875164232536</v>
      </c>
      <c r="F8" s="57">
        <v>112874</v>
      </c>
      <c r="G8" s="58">
        <v>101805</v>
      </c>
      <c r="H8" s="8">
        <f t="shared" si="2"/>
        <v>11069</v>
      </c>
      <c r="I8" s="10">
        <f t="shared" si="3"/>
        <v>9.8065099137090911E-2</v>
      </c>
      <c r="J8" s="15">
        <f t="shared" si="4"/>
        <v>108263</v>
      </c>
      <c r="K8" s="10">
        <f t="shared" si="5"/>
        <v>0.51537121313098611</v>
      </c>
    </row>
    <row r="9" spans="1:11" ht="12" customHeight="1">
      <c r="A9" s="30">
        <v>41311</v>
      </c>
      <c r="B9" s="65">
        <f t="shared" si="6"/>
        <v>41311</v>
      </c>
      <c r="C9" s="61">
        <f>210481+535</f>
        <v>211016</v>
      </c>
      <c r="D9" s="54">
        <f t="shared" si="0"/>
        <v>97013</v>
      </c>
      <c r="E9" s="55">
        <f t="shared" si="1"/>
        <v>0.45974238920271449</v>
      </c>
      <c r="F9" s="59">
        <v>114003</v>
      </c>
      <c r="G9" s="60">
        <v>102353</v>
      </c>
      <c r="H9" s="38">
        <f t="shared" si="2"/>
        <v>11650</v>
      </c>
      <c r="I9" s="33">
        <f t="shared" si="3"/>
        <v>0.10219029323789725</v>
      </c>
      <c r="J9" s="29">
        <f t="shared" si="4"/>
        <v>108663</v>
      </c>
      <c r="K9" s="33">
        <f t="shared" si="5"/>
        <v>0.51495147287409482</v>
      </c>
    </row>
    <row r="10" spans="1:11" ht="12" customHeight="1">
      <c r="A10" s="13">
        <v>41312</v>
      </c>
      <c r="B10" s="64">
        <f t="shared" si="6"/>
        <v>41312</v>
      </c>
      <c r="C10" s="56">
        <f>209614+422</f>
        <v>210036</v>
      </c>
      <c r="D10" s="52">
        <f t="shared" si="0"/>
        <v>96702</v>
      </c>
      <c r="E10" s="53">
        <f t="shared" si="1"/>
        <v>0.46040678740787294</v>
      </c>
      <c r="F10" s="57">
        <v>113334</v>
      </c>
      <c r="G10" s="58">
        <v>104248</v>
      </c>
      <c r="H10" s="8">
        <f t="shared" si="2"/>
        <v>9086</v>
      </c>
      <c r="I10" s="10">
        <f t="shared" si="3"/>
        <v>8.0170116646372663E-2</v>
      </c>
      <c r="J10" s="15">
        <f t="shared" si="4"/>
        <v>105788</v>
      </c>
      <c r="K10" s="10">
        <f t="shared" si="5"/>
        <v>0.50366603820297473</v>
      </c>
    </row>
    <row r="11" spans="1:11" ht="12" customHeight="1">
      <c r="A11" s="30">
        <v>41313</v>
      </c>
      <c r="B11" s="65">
        <f t="shared" si="6"/>
        <v>41313</v>
      </c>
      <c r="C11" s="61">
        <f>587326+395</f>
        <v>587721</v>
      </c>
      <c r="D11" s="54">
        <f t="shared" si="0"/>
        <v>255771</v>
      </c>
      <c r="E11" s="55">
        <f t="shared" si="1"/>
        <v>0.43519118765536707</v>
      </c>
      <c r="F11" s="59">
        <v>331950</v>
      </c>
      <c r="G11" s="60">
        <v>309367</v>
      </c>
      <c r="H11" s="38">
        <f t="shared" si="2"/>
        <v>22583</v>
      </c>
      <c r="I11" s="33">
        <f t="shared" si="3"/>
        <v>6.8031330019581268E-2</v>
      </c>
      <c r="J11" s="29">
        <f t="shared" si="4"/>
        <v>278354</v>
      </c>
      <c r="K11" s="33">
        <f t="shared" si="5"/>
        <v>0.47361588236595253</v>
      </c>
    </row>
    <row r="12" spans="1:11" ht="12" customHeight="1">
      <c r="A12" s="13">
        <v>41314</v>
      </c>
      <c r="B12" s="64">
        <f t="shared" si="6"/>
        <v>41314</v>
      </c>
      <c r="C12" s="56">
        <f>587371+386</f>
        <v>587757</v>
      </c>
      <c r="D12" s="52">
        <f t="shared" si="0"/>
        <v>333379</v>
      </c>
      <c r="E12" s="53">
        <f t="shared" si="1"/>
        <v>0.56720549478781201</v>
      </c>
      <c r="F12" s="57">
        <v>254378</v>
      </c>
      <c r="G12" s="58">
        <v>238065</v>
      </c>
      <c r="H12" s="8">
        <f t="shared" si="2"/>
        <v>16313</v>
      </c>
      <c r="I12" s="10">
        <f t="shared" si="3"/>
        <v>6.4128973417512516E-2</v>
      </c>
      <c r="J12" s="15">
        <f t="shared" si="4"/>
        <v>349692</v>
      </c>
      <c r="K12" s="10">
        <f t="shared" si="5"/>
        <v>0.59496016210780989</v>
      </c>
    </row>
    <row r="13" spans="1:11" ht="12" customHeight="1">
      <c r="A13" s="30">
        <v>41315</v>
      </c>
      <c r="B13" s="65">
        <f t="shared" si="6"/>
        <v>41315</v>
      </c>
      <c r="C13" s="61"/>
      <c r="D13" s="54">
        <f t="shared" si="0"/>
        <v>0</v>
      </c>
      <c r="E13" s="55" t="e">
        <f t="shared" si="1"/>
        <v>#DIV/0!</v>
      </c>
      <c r="F13" s="59"/>
      <c r="G13" s="60"/>
      <c r="H13" s="38">
        <f t="shared" si="2"/>
        <v>0</v>
      </c>
      <c r="I13" s="33" t="e">
        <f t="shared" si="3"/>
        <v>#DIV/0!</v>
      </c>
      <c r="J13" s="29">
        <f t="shared" si="4"/>
        <v>0</v>
      </c>
      <c r="K13" s="33" t="e">
        <f t="shared" si="5"/>
        <v>#DIV/0!</v>
      </c>
    </row>
    <row r="14" spans="1:11" ht="12" customHeight="1">
      <c r="A14" s="13">
        <v>41316</v>
      </c>
      <c r="B14" s="64">
        <f t="shared" si="6"/>
        <v>41316</v>
      </c>
      <c r="C14" s="56"/>
      <c r="D14" s="52">
        <f t="shared" si="0"/>
        <v>0</v>
      </c>
      <c r="E14" s="53" t="e">
        <f t="shared" si="1"/>
        <v>#DIV/0!</v>
      </c>
      <c r="F14" s="57"/>
      <c r="G14" s="58"/>
      <c r="H14" s="8">
        <f t="shared" si="2"/>
        <v>0</v>
      </c>
      <c r="I14" s="10" t="e">
        <f t="shared" si="3"/>
        <v>#DIV/0!</v>
      </c>
      <c r="J14" s="15">
        <f t="shared" si="4"/>
        <v>0</v>
      </c>
      <c r="K14" s="10" t="e">
        <f t="shared" si="5"/>
        <v>#DIV/0!</v>
      </c>
    </row>
    <row r="15" spans="1:11" ht="12" customHeight="1">
      <c r="A15" s="30">
        <v>41317</v>
      </c>
      <c r="B15" s="65">
        <f t="shared" si="6"/>
        <v>41317</v>
      </c>
      <c r="C15" s="61"/>
      <c r="D15" s="54">
        <f t="shared" si="0"/>
        <v>0</v>
      </c>
      <c r="E15" s="55" t="e">
        <f t="shared" si="1"/>
        <v>#DIV/0!</v>
      </c>
      <c r="F15" s="59"/>
      <c r="G15" s="60"/>
      <c r="H15" s="38">
        <f>F15-G15</f>
        <v>0</v>
      </c>
      <c r="I15" s="33" t="e">
        <f>H15/F15</f>
        <v>#DIV/0!</v>
      </c>
      <c r="J15" s="29">
        <f>D15+H15</f>
        <v>0</v>
      </c>
      <c r="K15" s="33" t="e">
        <f>J15/C15</f>
        <v>#DIV/0!</v>
      </c>
    </row>
    <row r="16" spans="1:11" ht="12" customHeight="1">
      <c r="A16" s="13">
        <v>41318</v>
      </c>
      <c r="B16" s="64">
        <f t="shared" si="6"/>
        <v>41318</v>
      </c>
      <c r="C16" s="56"/>
      <c r="D16" s="52">
        <f>C16-F16</f>
        <v>0</v>
      </c>
      <c r="E16" s="53" t="e">
        <f>D16/C16</f>
        <v>#DIV/0!</v>
      </c>
      <c r="F16" s="57"/>
      <c r="G16" s="58"/>
      <c r="H16" s="8">
        <f t="shared" ref="H16:H35" si="7">F16-G16</f>
        <v>0</v>
      </c>
      <c r="I16" s="10" t="e">
        <f t="shared" ref="I16:I35" si="8">H16/F16</f>
        <v>#DIV/0!</v>
      </c>
      <c r="J16" s="15">
        <f t="shared" ref="J16:J34" si="9">D16+H16</f>
        <v>0</v>
      </c>
      <c r="K16" s="10" t="e">
        <f t="shared" ref="K16:K34" si="10">J16/C16</f>
        <v>#DIV/0!</v>
      </c>
    </row>
    <row r="17" spans="1:11" ht="12" customHeight="1">
      <c r="A17" s="30">
        <v>41319</v>
      </c>
      <c r="B17" s="65">
        <f t="shared" si="6"/>
        <v>41319</v>
      </c>
      <c r="C17" s="61"/>
      <c r="D17" s="54">
        <f t="shared" ref="D17:D34" si="11">C17-F17</f>
        <v>0</v>
      </c>
      <c r="E17" s="55" t="e">
        <f t="shared" ref="E17:E35" si="12">D17/C17</f>
        <v>#DIV/0!</v>
      </c>
      <c r="F17" s="59"/>
      <c r="G17" s="60"/>
      <c r="H17" s="38">
        <f t="shared" si="7"/>
        <v>0</v>
      </c>
      <c r="I17" s="33" t="e">
        <f t="shared" si="8"/>
        <v>#DIV/0!</v>
      </c>
      <c r="J17" s="29">
        <f t="shared" si="9"/>
        <v>0</v>
      </c>
      <c r="K17" s="33" t="e">
        <f t="shared" si="10"/>
        <v>#DIV/0!</v>
      </c>
    </row>
    <row r="18" spans="1:11" ht="12" customHeight="1">
      <c r="A18" s="13">
        <v>41320</v>
      </c>
      <c r="B18" s="64">
        <f t="shared" si="6"/>
        <v>41320</v>
      </c>
      <c r="C18" s="56"/>
      <c r="D18" s="52">
        <f t="shared" si="11"/>
        <v>0</v>
      </c>
      <c r="E18" s="53" t="e">
        <f t="shared" si="12"/>
        <v>#DIV/0!</v>
      </c>
      <c r="F18" s="57"/>
      <c r="G18" s="58"/>
      <c r="H18" s="8">
        <f t="shared" si="7"/>
        <v>0</v>
      </c>
      <c r="I18" s="10" t="e">
        <f t="shared" si="8"/>
        <v>#DIV/0!</v>
      </c>
      <c r="J18" s="15">
        <f t="shared" si="9"/>
        <v>0</v>
      </c>
      <c r="K18" s="10" t="e">
        <f t="shared" si="10"/>
        <v>#DIV/0!</v>
      </c>
    </row>
    <row r="19" spans="1:11" ht="12" customHeight="1">
      <c r="A19" s="30">
        <v>41321</v>
      </c>
      <c r="B19" s="65">
        <f t="shared" si="6"/>
        <v>41321</v>
      </c>
      <c r="C19" s="61"/>
      <c r="D19" s="54">
        <f t="shared" si="11"/>
        <v>0</v>
      </c>
      <c r="E19" s="55" t="e">
        <f t="shared" si="12"/>
        <v>#DIV/0!</v>
      </c>
      <c r="F19" s="59"/>
      <c r="G19" s="60"/>
      <c r="H19" s="38">
        <f t="shared" si="7"/>
        <v>0</v>
      </c>
      <c r="I19" s="33" t="e">
        <f t="shared" si="8"/>
        <v>#DIV/0!</v>
      </c>
      <c r="J19" s="29">
        <f t="shared" si="9"/>
        <v>0</v>
      </c>
      <c r="K19" s="33" t="e">
        <f t="shared" si="10"/>
        <v>#DIV/0!</v>
      </c>
    </row>
    <row r="20" spans="1:11" ht="12" customHeight="1">
      <c r="A20" s="13">
        <v>41322</v>
      </c>
      <c r="B20" s="64">
        <f t="shared" si="6"/>
        <v>41322</v>
      </c>
      <c r="C20" s="56"/>
      <c r="D20" s="52">
        <f t="shared" si="11"/>
        <v>0</v>
      </c>
      <c r="E20" s="53" t="e">
        <f t="shared" si="12"/>
        <v>#DIV/0!</v>
      </c>
      <c r="F20" s="57"/>
      <c r="G20" s="58"/>
      <c r="H20" s="8">
        <f t="shared" si="7"/>
        <v>0</v>
      </c>
      <c r="I20" s="10" t="e">
        <f t="shared" si="8"/>
        <v>#DIV/0!</v>
      </c>
      <c r="J20" s="15">
        <f t="shared" si="9"/>
        <v>0</v>
      </c>
      <c r="K20" s="10" t="e">
        <f t="shared" si="10"/>
        <v>#DIV/0!</v>
      </c>
    </row>
    <row r="21" spans="1:11" ht="12" customHeight="1">
      <c r="A21" s="30">
        <v>41323</v>
      </c>
      <c r="B21" s="65">
        <f t="shared" si="6"/>
        <v>41323</v>
      </c>
      <c r="C21" s="61"/>
      <c r="D21" s="54">
        <f t="shared" si="11"/>
        <v>0</v>
      </c>
      <c r="E21" s="55" t="e">
        <f t="shared" si="12"/>
        <v>#DIV/0!</v>
      </c>
      <c r="F21" s="59"/>
      <c r="G21" s="60"/>
      <c r="H21" s="38">
        <f t="shared" si="7"/>
        <v>0</v>
      </c>
      <c r="I21" s="33" t="e">
        <f t="shared" si="8"/>
        <v>#DIV/0!</v>
      </c>
      <c r="J21" s="29">
        <f t="shared" si="9"/>
        <v>0</v>
      </c>
      <c r="K21" s="33" t="e">
        <f t="shared" si="10"/>
        <v>#DIV/0!</v>
      </c>
    </row>
    <row r="22" spans="1:11" ht="12" customHeight="1">
      <c r="A22" s="13">
        <v>41324</v>
      </c>
      <c r="B22" s="64">
        <f t="shared" si="6"/>
        <v>41324</v>
      </c>
      <c r="C22" s="56"/>
      <c r="D22" s="52">
        <f t="shared" si="11"/>
        <v>0</v>
      </c>
      <c r="E22" s="53" t="e">
        <f t="shared" si="12"/>
        <v>#DIV/0!</v>
      </c>
      <c r="F22" s="57"/>
      <c r="G22" s="58"/>
      <c r="H22" s="8">
        <f t="shared" si="7"/>
        <v>0</v>
      </c>
      <c r="I22" s="10" t="e">
        <f t="shared" si="8"/>
        <v>#DIV/0!</v>
      </c>
      <c r="J22" s="15">
        <f t="shared" si="9"/>
        <v>0</v>
      </c>
      <c r="K22" s="10" t="e">
        <f t="shared" si="10"/>
        <v>#DIV/0!</v>
      </c>
    </row>
    <row r="23" spans="1:11" ht="12" customHeight="1">
      <c r="A23" s="30">
        <v>41325</v>
      </c>
      <c r="B23" s="65">
        <f t="shared" si="6"/>
        <v>41325</v>
      </c>
      <c r="C23" s="61"/>
      <c r="D23" s="54">
        <f t="shared" si="11"/>
        <v>0</v>
      </c>
      <c r="E23" s="55" t="e">
        <f t="shared" si="12"/>
        <v>#DIV/0!</v>
      </c>
      <c r="F23" s="59"/>
      <c r="G23" s="60"/>
      <c r="H23" s="38">
        <f t="shared" si="7"/>
        <v>0</v>
      </c>
      <c r="I23" s="33" t="e">
        <f t="shared" si="8"/>
        <v>#DIV/0!</v>
      </c>
      <c r="J23" s="29">
        <f t="shared" si="9"/>
        <v>0</v>
      </c>
      <c r="K23" s="33" t="e">
        <f t="shared" si="10"/>
        <v>#DIV/0!</v>
      </c>
    </row>
    <row r="24" spans="1:11" ht="12" customHeight="1">
      <c r="A24" s="13">
        <v>41326</v>
      </c>
      <c r="B24" s="64">
        <f t="shared" si="6"/>
        <v>41326</v>
      </c>
      <c r="C24" s="56"/>
      <c r="D24" s="52">
        <f t="shared" si="11"/>
        <v>0</v>
      </c>
      <c r="E24" s="53" t="e">
        <f t="shared" si="12"/>
        <v>#DIV/0!</v>
      </c>
      <c r="F24" s="57"/>
      <c r="G24" s="58"/>
      <c r="H24" s="8">
        <f t="shared" si="7"/>
        <v>0</v>
      </c>
      <c r="I24" s="10" t="e">
        <f t="shared" si="8"/>
        <v>#DIV/0!</v>
      </c>
      <c r="J24" s="15">
        <f t="shared" si="9"/>
        <v>0</v>
      </c>
      <c r="K24" s="10" t="e">
        <f t="shared" si="10"/>
        <v>#DIV/0!</v>
      </c>
    </row>
    <row r="25" spans="1:11" ht="12" customHeight="1">
      <c r="A25" s="30">
        <v>41327</v>
      </c>
      <c r="B25" s="65">
        <f t="shared" si="6"/>
        <v>41327</v>
      </c>
      <c r="C25" s="61"/>
      <c r="D25" s="54">
        <f t="shared" si="11"/>
        <v>0</v>
      </c>
      <c r="E25" s="55" t="e">
        <f t="shared" si="12"/>
        <v>#DIV/0!</v>
      </c>
      <c r="F25" s="59"/>
      <c r="G25" s="60"/>
      <c r="H25" s="38">
        <f t="shared" si="7"/>
        <v>0</v>
      </c>
      <c r="I25" s="33" t="e">
        <f t="shared" si="8"/>
        <v>#DIV/0!</v>
      </c>
      <c r="J25" s="29">
        <f t="shared" si="9"/>
        <v>0</v>
      </c>
      <c r="K25" s="33" t="e">
        <f t="shared" si="10"/>
        <v>#DIV/0!</v>
      </c>
    </row>
    <row r="26" spans="1:11" ht="12" customHeight="1">
      <c r="A26" s="13">
        <v>41328</v>
      </c>
      <c r="B26" s="64">
        <f t="shared" si="6"/>
        <v>41328</v>
      </c>
      <c r="C26" s="56"/>
      <c r="D26" s="52">
        <f t="shared" si="11"/>
        <v>0</v>
      </c>
      <c r="E26" s="53" t="e">
        <f t="shared" si="12"/>
        <v>#DIV/0!</v>
      </c>
      <c r="F26" s="57"/>
      <c r="G26" s="58"/>
      <c r="H26" s="8">
        <f t="shared" si="7"/>
        <v>0</v>
      </c>
      <c r="I26" s="10" t="e">
        <f t="shared" si="8"/>
        <v>#DIV/0!</v>
      </c>
      <c r="J26" s="15">
        <f t="shared" si="9"/>
        <v>0</v>
      </c>
      <c r="K26" s="10" t="e">
        <f t="shared" si="10"/>
        <v>#DIV/0!</v>
      </c>
    </row>
    <row r="27" spans="1:11" ht="12" customHeight="1">
      <c r="A27" s="30">
        <v>41329</v>
      </c>
      <c r="B27" s="65">
        <f t="shared" si="6"/>
        <v>41329</v>
      </c>
      <c r="C27" s="61"/>
      <c r="D27" s="54">
        <f t="shared" si="11"/>
        <v>0</v>
      </c>
      <c r="E27" s="55" t="e">
        <f t="shared" si="12"/>
        <v>#DIV/0!</v>
      </c>
      <c r="F27" s="59"/>
      <c r="G27" s="60"/>
      <c r="H27" s="38">
        <f t="shared" si="7"/>
        <v>0</v>
      </c>
      <c r="I27" s="33" t="e">
        <f t="shared" si="8"/>
        <v>#DIV/0!</v>
      </c>
      <c r="J27" s="29">
        <f t="shared" si="9"/>
        <v>0</v>
      </c>
      <c r="K27" s="33" t="e">
        <f t="shared" si="10"/>
        <v>#DIV/0!</v>
      </c>
    </row>
    <row r="28" spans="1:11" ht="12" customHeight="1">
      <c r="A28" s="13">
        <v>41330</v>
      </c>
      <c r="B28" s="64">
        <f t="shared" si="6"/>
        <v>41330</v>
      </c>
      <c r="C28" s="56"/>
      <c r="D28" s="52">
        <f t="shared" si="11"/>
        <v>0</v>
      </c>
      <c r="E28" s="53" t="e">
        <f t="shared" si="12"/>
        <v>#DIV/0!</v>
      </c>
      <c r="F28" s="57"/>
      <c r="G28" s="58"/>
      <c r="H28" s="8">
        <f t="shared" si="7"/>
        <v>0</v>
      </c>
      <c r="I28" s="10" t="e">
        <f t="shared" si="8"/>
        <v>#DIV/0!</v>
      </c>
      <c r="J28" s="15">
        <f t="shared" si="9"/>
        <v>0</v>
      </c>
      <c r="K28" s="10" t="e">
        <f t="shared" si="10"/>
        <v>#DIV/0!</v>
      </c>
    </row>
    <row r="29" spans="1:11" ht="12" customHeight="1">
      <c r="A29" s="30">
        <v>41331</v>
      </c>
      <c r="B29" s="65">
        <f t="shared" si="6"/>
        <v>41331</v>
      </c>
      <c r="C29" s="61"/>
      <c r="D29" s="54">
        <f t="shared" si="11"/>
        <v>0</v>
      </c>
      <c r="E29" s="55" t="e">
        <f t="shared" si="12"/>
        <v>#DIV/0!</v>
      </c>
      <c r="F29" s="59"/>
      <c r="G29" s="60"/>
      <c r="H29" s="38">
        <f t="shared" si="7"/>
        <v>0</v>
      </c>
      <c r="I29" s="33" t="e">
        <f t="shared" si="8"/>
        <v>#DIV/0!</v>
      </c>
      <c r="J29" s="29">
        <f t="shared" si="9"/>
        <v>0</v>
      </c>
      <c r="K29" s="33" t="e">
        <f t="shared" si="10"/>
        <v>#DIV/0!</v>
      </c>
    </row>
    <row r="30" spans="1:11" ht="12" customHeight="1">
      <c r="A30" s="13">
        <v>41332</v>
      </c>
      <c r="B30" s="64">
        <f t="shared" si="6"/>
        <v>41332</v>
      </c>
      <c r="C30" s="56"/>
      <c r="D30" s="52">
        <f t="shared" si="11"/>
        <v>0</v>
      </c>
      <c r="E30" s="53" t="e">
        <f t="shared" si="12"/>
        <v>#DIV/0!</v>
      </c>
      <c r="F30" s="57"/>
      <c r="G30" s="58"/>
      <c r="H30" s="8">
        <f t="shared" si="7"/>
        <v>0</v>
      </c>
      <c r="I30" s="10" t="e">
        <f t="shared" si="8"/>
        <v>#DIV/0!</v>
      </c>
      <c r="J30" s="15">
        <f t="shared" si="9"/>
        <v>0</v>
      </c>
      <c r="K30" s="10" t="e">
        <f t="shared" si="10"/>
        <v>#DIV/0!</v>
      </c>
    </row>
    <row r="31" spans="1:11" ht="12" customHeight="1">
      <c r="A31" s="30">
        <v>41333</v>
      </c>
      <c r="B31" s="65">
        <f t="shared" si="6"/>
        <v>41333</v>
      </c>
      <c r="C31" s="61"/>
      <c r="D31" s="54">
        <f t="shared" si="11"/>
        <v>0</v>
      </c>
      <c r="E31" s="55" t="e">
        <f t="shared" si="12"/>
        <v>#DIV/0!</v>
      </c>
      <c r="F31" s="59"/>
      <c r="G31" s="60"/>
      <c r="H31" s="38">
        <f t="shared" si="7"/>
        <v>0</v>
      </c>
      <c r="I31" s="33" t="e">
        <f t="shared" si="8"/>
        <v>#DIV/0!</v>
      </c>
      <c r="J31" s="29">
        <f t="shared" si="9"/>
        <v>0</v>
      </c>
      <c r="K31" s="33" t="e">
        <f t="shared" si="10"/>
        <v>#DIV/0!</v>
      </c>
    </row>
    <row r="32" spans="1:11" ht="12" customHeight="1">
      <c r="A32" s="13">
        <v>41334</v>
      </c>
      <c r="B32" s="64">
        <f t="shared" si="6"/>
        <v>41334</v>
      </c>
      <c r="C32" s="56"/>
      <c r="D32" s="52">
        <f t="shared" si="11"/>
        <v>0</v>
      </c>
      <c r="E32" s="53" t="e">
        <f t="shared" si="12"/>
        <v>#DIV/0!</v>
      </c>
      <c r="F32" s="57"/>
      <c r="G32" s="58"/>
      <c r="H32" s="8">
        <f t="shared" si="7"/>
        <v>0</v>
      </c>
      <c r="I32" s="10" t="e">
        <f t="shared" si="8"/>
        <v>#DIV/0!</v>
      </c>
      <c r="J32" s="15">
        <f t="shared" si="9"/>
        <v>0</v>
      </c>
      <c r="K32" s="10" t="e">
        <f t="shared" si="10"/>
        <v>#DIV/0!</v>
      </c>
    </row>
    <row r="33" spans="1:11" ht="12" customHeight="1">
      <c r="A33" s="30">
        <v>41335</v>
      </c>
      <c r="B33" s="65">
        <f t="shared" si="6"/>
        <v>41335</v>
      </c>
      <c r="C33" s="61"/>
      <c r="D33" s="54">
        <f t="shared" si="11"/>
        <v>0</v>
      </c>
      <c r="E33" s="55" t="e">
        <f t="shared" si="12"/>
        <v>#DIV/0!</v>
      </c>
      <c r="F33" s="59"/>
      <c r="G33" s="60"/>
      <c r="H33" s="38">
        <f t="shared" si="7"/>
        <v>0</v>
      </c>
      <c r="I33" s="33" t="e">
        <f t="shared" si="8"/>
        <v>#DIV/0!</v>
      </c>
      <c r="J33" s="29">
        <f t="shared" si="9"/>
        <v>0</v>
      </c>
      <c r="K33" s="33" t="e">
        <f t="shared" si="10"/>
        <v>#DIV/0!</v>
      </c>
    </row>
    <row r="34" spans="1:11" ht="12" customHeight="1">
      <c r="A34" s="13">
        <v>41336</v>
      </c>
      <c r="B34" s="64">
        <f t="shared" si="6"/>
        <v>41336</v>
      </c>
      <c r="C34" s="56"/>
      <c r="D34" s="52">
        <f t="shared" si="11"/>
        <v>0</v>
      </c>
      <c r="E34" s="53" t="e">
        <f t="shared" si="12"/>
        <v>#DIV/0!</v>
      </c>
      <c r="F34" s="57"/>
      <c r="G34" s="58"/>
      <c r="H34" s="8">
        <f t="shared" si="7"/>
        <v>0</v>
      </c>
      <c r="I34" s="10" t="e">
        <f t="shared" si="8"/>
        <v>#DIV/0!</v>
      </c>
      <c r="J34" s="15">
        <f t="shared" si="9"/>
        <v>0</v>
      </c>
      <c r="K34" s="10" t="e">
        <f t="shared" si="10"/>
        <v>#DIV/0!</v>
      </c>
    </row>
    <row r="35" spans="1:11" s="3" customFormat="1" ht="20.100000000000001" customHeight="1">
      <c r="A35" s="14" t="s">
        <v>2</v>
      </c>
      <c r="B35" s="63">
        <f>COUNT(B4:B31)</f>
        <v>28</v>
      </c>
      <c r="C35" s="35">
        <f>SUM(C4:C34)</f>
        <v>3375173</v>
      </c>
      <c r="D35" s="23">
        <f>SUM(D4:D34)</f>
        <v>1533262</v>
      </c>
      <c r="E35" s="24">
        <f t="shared" si="12"/>
        <v>0.45427656597158128</v>
      </c>
      <c r="F35" s="28">
        <f>SUM(F15:F34)</f>
        <v>0</v>
      </c>
      <c r="G35" s="34">
        <f>SUM(G15:G34)</f>
        <v>0</v>
      </c>
      <c r="H35" s="23">
        <f t="shared" si="7"/>
        <v>0</v>
      </c>
      <c r="I35" s="25" t="e">
        <f t="shared" si="8"/>
        <v>#DIV/0!</v>
      </c>
      <c r="J35" s="26">
        <f>SUM(J4:J34)</f>
        <v>1654016</v>
      </c>
      <c r="K35" s="27">
        <f>J35/C35</f>
        <v>0.49005369502541057</v>
      </c>
    </row>
  </sheetData>
  <mergeCells count="4">
    <mergeCell ref="A1:K1"/>
    <mergeCell ref="A2:E2"/>
    <mergeCell ref="G2:I2"/>
    <mergeCell ref="J2:K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</sheetPr>
  <dimension ref="A1:K35"/>
  <sheetViews>
    <sheetView workbookViewId="0">
      <pane ySplit="3" topLeftCell="A4" activePane="bottomLeft" state="frozen"/>
      <selection pane="bottomLeft" activeCell="C6" sqref="C6"/>
    </sheetView>
  </sheetViews>
  <sheetFormatPr defaultRowHeight="14.1" customHeight="1"/>
  <cols>
    <col min="1" max="1" width="10.7109375" style="4" customWidth="1"/>
    <col min="2" max="2" width="7.7109375" style="4" customWidth="1"/>
    <col min="3" max="4" width="10.7109375" style="4" customWidth="1"/>
    <col min="5" max="5" width="10.7109375" style="5" customWidth="1"/>
    <col min="6" max="8" width="10.7109375" style="6" customWidth="1"/>
    <col min="9" max="9" width="10.7109375" style="7" customWidth="1"/>
    <col min="10" max="10" width="10.7109375" style="6" customWidth="1"/>
    <col min="11" max="11" width="10.7109375" style="7" customWidth="1"/>
    <col min="12" max="12" width="2.7109375" style="1" customWidth="1"/>
    <col min="13" max="16384" width="9.140625" style="1"/>
  </cols>
  <sheetData>
    <row r="1" spans="1:11" ht="21.95" customHeight="1">
      <c r="A1" s="73" t="s">
        <v>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8" customHeight="1">
      <c r="A2" s="75" t="s">
        <v>5</v>
      </c>
      <c r="B2" s="75"/>
      <c r="C2" s="75"/>
      <c r="D2" s="75"/>
      <c r="E2" s="75"/>
      <c r="F2" s="51" t="s">
        <v>4</v>
      </c>
      <c r="G2" s="75" t="s">
        <v>9</v>
      </c>
      <c r="H2" s="75"/>
      <c r="I2" s="75"/>
      <c r="J2" s="74" t="s">
        <v>7</v>
      </c>
      <c r="K2" s="74"/>
    </row>
    <row r="3" spans="1:11" s="2" customFormat="1" ht="23.1" customHeight="1">
      <c r="A3" s="16" t="s">
        <v>0</v>
      </c>
      <c r="B3" s="62" t="s">
        <v>14</v>
      </c>
      <c r="C3" s="17" t="s">
        <v>13</v>
      </c>
      <c r="D3" s="17" t="s">
        <v>1</v>
      </c>
      <c r="E3" s="18" t="s">
        <v>6</v>
      </c>
      <c r="F3" s="21" t="s">
        <v>12</v>
      </c>
      <c r="G3" s="19" t="s">
        <v>11</v>
      </c>
      <c r="H3" s="17" t="s">
        <v>1</v>
      </c>
      <c r="I3" s="20" t="s">
        <v>6</v>
      </c>
      <c r="J3" s="21" t="s">
        <v>10</v>
      </c>
      <c r="K3" s="22" t="s">
        <v>6</v>
      </c>
    </row>
    <row r="4" spans="1:11" ht="12" customHeight="1">
      <c r="A4" s="13">
        <v>41334</v>
      </c>
      <c r="B4" s="64">
        <f>A4</f>
        <v>41334</v>
      </c>
      <c r="C4" s="56"/>
      <c r="D4" s="52">
        <f t="shared" ref="D4:D15" si="0">C4-F4</f>
        <v>0</v>
      </c>
      <c r="E4" s="53" t="e">
        <f t="shared" ref="E4:E15" si="1">D4/C4</f>
        <v>#DIV/0!</v>
      </c>
      <c r="F4" s="57"/>
      <c r="G4" s="58"/>
      <c r="H4" s="8">
        <f t="shared" ref="H4:H14" si="2">F4-G4</f>
        <v>0</v>
      </c>
      <c r="I4" s="10" t="e">
        <f t="shared" ref="I4:I14" si="3">H4/F4</f>
        <v>#DIV/0!</v>
      </c>
      <c r="J4" s="15">
        <f t="shared" ref="J4:J14" si="4">D4+H4</f>
        <v>0</v>
      </c>
      <c r="K4" s="10" t="e">
        <f t="shared" ref="K4:K14" si="5">J4/C4</f>
        <v>#DIV/0!</v>
      </c>
    </row>
    <row r="5" spans="1:11" ht="12" customHeight="1">
      <c r="A5" s="30">
        <v>41335</v>
      </c>
      <c r="B5" s="65">
        <f t="shared" ref="B5:B34" si="6">A5</f>
        <v>41335</v>
      </c>
      <c r="C5" s="61"/>
      <c r="D5" s="54">
        <f t="shared" si="0"/>
        <v>0</v>
      </c>
      <c r="E5" s="55" t="e">
        <f t="shared" si="1"/>
        <v>#DIV/0!</v>
      </c>
      <c r="F5" s="59"/>
      <c r="G5" s="60"/>
      <c r="H5" s="38">
        <f t="shared" si="2"/>
        <v>0</v>
      </c>
      <c r="I5" s="33" t="e">
        <f t="shared" si="3"/>
        <v>#DIV/0!</v>
      </c>
      <c r="J5" s="29">
        <f t="shared" si="4"/>
        <v>0</v>
      </c>
      <c r="K5" s="33" t="e">
        <f t="shared" si="5"/>
        <v>#DIV/0!</v>
      </c>
    </row>
    <row r="6" spans="1:11" ht="12" customHeight="1">
      <c r="A6" s="13">
        <v>41336</v>
      </c>
      <c r="B6" s="64">
        <f t="shared" si="6"/>
        <v>41336</v>
      </c>
      <c r="C6" s="56"/>
      <c r="D6" s="52">
        <f t="shared" si="0"/>
        <v>0</v>
      </c>
      <c r="E6" s="53" t="e">
        <f t="shared" si="1"/>
        <v>#DIV/0!</v>
      </c>
      <c r="F6" s="57"/>
      <c r="G6" s="58"/>
      <c r="H6" s="8">
        <f t="shared" si="2"/>
        <v>0</v>
      </c>
      <c r="I6" s="10" t="e">
        <f t="shared" si="3"/>
        <v>#DIV/0!</v>
      </c>
      <c r="J6" s="15">
        <f t="shared" si="4"/>
        <v>0</v>
      </c>
      <c r="K6" s="10" t="e">
        <f t="shared" si="5"/>
        <v>#DIV/0!</v>
      </c>
    </row>
    <row r="7" spans="1:11" ht="12" customHeight="1">
      <c r="A7" s="30">
        <v>41337</v>
      </c>
      <c r="B7" s="65">
        <f t="shared" si="6"/>
        <v>41337</v>
      </c>
      <c r="C7" s="61"/>
      <c r="D7" s="54">
        <f t="shared" si="0"/>
        <v>0</v>
      </c>
      <c r="E7" s="55" t="e">
        <f t="shared" si="1"/>
        <v>#DIV/0!</v>
      </c>
      <c r="F7" s="59"/>
      <c r="G7" s="60"/>
      <c r="H7" s="38">
        <f t="shared" si="2"/>
        <v>0</v>
      </c>
      <c r="I7" s="33" t="e">
        <f t="shared" si="3"/>
        <v>#DIV/0!</v>
      </c>
      <c r="J7" s="29">
        <f t="shared" si="4"/>
        <v>0</v>
      </c>
      <c r="K7" s="33" t="e">
        <f t="shared" si="5"/>
        <v>#DIV/0!</v>
      </c>
    </row>
    <row r="8" spans="1:11" ht="12" customHeight="1">
      <c r="A8" s="13">
        <v>41338</v>
      </c>
      <c r="B8" s="64">
        <f t="shared" si="6"/>
        <v>41338</v>
      </c>
      <c r="C8" s="56"/>
      <c r="D8" s="52">
        <f t="shared" si="0"/>
        <v>0</v>
      </c>
      <c r="E8" s="53" t="e">
        <f t="shared" si="1"/>
        <v>#DIV/0!</v>
      </c>
      <c r="F8" s="57"/>
      <c r="G8" s="58"/>
      <c r="H8" s="8">
        <f t="shared" si="2"/>
        <v>0</v>
      </c>
      <c r="I8" s="10" t="e">
        <f t="shared" si="3"/>
        <v>#DIV/0!</v>
      </c>
      <c r="J8" s="15">
        <f t="shared" si="4"/>
        <v>0</v>
      </c>
      <c r="K8" s="10" t="e">
        <f t="shared" si="5"/>
        <v>#DIV/0!</v>
      </c>
    </row>
    <row r="9" spans="1:11" ht="12" customHeight="1">
      <c r="A9" s="30">
        <v>41339</v>
      </c>
      <c r="B9" s="65">
        <f t="shared" si="6"/>
        <v>41339</v>
      </c>
      <c r="C9" s="61"/>
      <c r="D9" s="54">
        <f t="shared" si="0"/>
        <v>0</v>
      </c>
      <c r="E9" s="55" t="e">
        <f t="shared" si="1"/>
        <v>#DIV/0!</v>
      </c>
      <c r="F9" s="59"/>
      <c r="G9" s="60"/>
      <c r="H9" s="38">
        <f t="shared" si="2"/>
        <v>0</v>
      </c>
      <c r="I9" s="33" t="e">
        <f t="shared" si="3"/>
        <v>#DIV/0!</v>
      </c>
      <c r="J9" s="29">
        <f t="shared" si="4"/>
        <v>0</v>
      </c>
      <c r="K9" s="33" t="e">
        <f t="shared" si="5"/>
        <v>#DIV/0!</v>
      </c>
    </row>
    <row r="10" spans="1:11" ht="12" customHeight="1">
      <c r="A10" s="13">
        <v>41340</v>
      </c>
      <c r="B10" s="64">
        <f t="shared" si="6"/>
        <v>41340</v>
      </c>
      <c r="C10" s="56"/>
      <c r="D10" s="52">
        <f t="shared" si="0"/>
        <v>0</v>
      </c>
      <c r="E10" s="53" t="e">
        <f t="shared" si="1"/>
        <v>#DIV/0!</v>
      </c>
      <c r="F10" s="57"/>
      <c r="G10" s="58"/>
      <c r="H10" s="8">
        <f t="shared" si="2"/>
        <v>0</v>
      </c>
      <c r="I10" s="10" t="e">
        <f t="shared" si="3"/>
        <v>#DIV/0!</v>
      </c>
      <c r="J10" s="15">
        <f t="shared" si="4"/>
        <v>0</v>
      </c>
      <c r="K10" s="10" t="e">
        <f t="shared" si="5"/>
        <v>#DIV/0!</v>
      </c>
    </row>
    <row r="11" spans="1:11" ht="12" customHeight="1">
      <c r="A11" s="30">
        <v>41341</v>
      </c>
      <c r="B11" s="65">
        <f t="shared" si="6"/>
        <v>41341</v>
      </c>
      <c r="C11" s="61"/>
      <c r="D11" s="54">
        <f t="shared" si="0"/>
        <v>0</v>
      </c>
      <c r="E11" s="55" t="e">
        <f t="shared" si="1"/>
        <v>#DIV/0!</v>
      </c>
      <c r="F11" s="59"/>
      <c r="G11" s="60"/>
      <c r="H11" s="38">
        <f t="shared" si="2"/>
        <v>0</v>
      </c>
      <c r="I11" s="33" t="e">
        <f t="shared" si="3"/>
        <v>#DIV/0!</v>
      </c>
      <c r="J11" s="29">
        <f t="shared" si="4"/>
        <v>0</v>
      </c>
      <c r="K11" s="33" t="e">
        <f t="shared" si="5"/>
        <v>#DIV/0!</v>
      </c>
    </row>
    <row r="12" spans="1:11" ht="12" customHeight="1">
      <c r="A12" s="13">
        <v>41342</v>
      </c>
      <c r="B12" s="64">
        <f t="shared" si="6"/>
        <v>41342</v>
      </c>
      <c r="C12" s="56"/>
      <c r="D12" s="52">
        <f t="shared" si="0"/>
        <v>0</v>
      </c>
      <c r="E12" s="53" t="e">
        <f t="shared" si="1"/>
        <v>#DIV/0!</v>
      </c>
      <c r="F12" s="57"/>
      <c r="G12" s="58"/>
      <c r="H12" s="8">
        <f t="shared" si="2"/>
        <v>0</v>
      </c>
      <c r="I12" s="10" t="e">
        <f t="shared" si="3"/>
        <v>#DIV/0!</v>
      </c>
      <c r="J12" s="15">
        <f t="shared" si="4"/>
        <v>0</v>
      </c>
      <c r="K12" s="10" t="e">
        <f t="shared" si="5"/>
        <v>#DIV/0!</v>
      </c>
    </row>
    <row r="13" spans="1:11" ht="12" customHeight="1">
      <c r="A13" s="30">
        <v>41343</v>
      </c>
      <c r="B13" s="65">
        <f t="shared" si="6"/>
        <v>41343</v>
      </c>
      <c r="C13" s="61"/>
      <c r="D13" s="54">
        <f t="shared" si="0"/>
        <v>0</v>
      </c>
      <c r="E13" s="55" t="e">
        <f t="shared" si="1"/>
        <v>#DIV/0!</v>
      </c>
      <c r="F13" s="59"/>
      <c r="G13" s="60"/>
      <c r="H13" s="38">
        <f t="shared" si="2"/>
        <v>0</v>
      </c>
      <c r="I13" s="33" t="e">
        <f t="shared" si="3"/>
        <v>#DIV/0!</v>
      </c>
      <c r="J13" s="29">
        <f t="shared" si="4"/>
        <v>0</v>
      </c>
      <c r="K13" s="33" t="e">
        <f t="shared" si="5"/>
        <v>#DIV/0!</v>
      </c>
    </row>
    <row r="14" spans="1:11" ht="12" customHeight="1">
      <c r="A14" s="13">
        <v>41344</v>
      </c>
      <c r="B14" s="64">
        <f t="shared" si="6"/>
        <v>41344</v>
      </c>
      <c r="C14" s="56"/>
      <c r="D14" s="52">
        <f t="shared" si="0"/>
        <v>0</v>
      </c>
      <c r="E14" s="53" t="e">
        <f t="shared" si="1"/>
        <v>#DIV/0!</v>
      </c>
      <c r="F14" s="57"/>
      <c r="G14" s="58"/>
      <c r="H14" s="8">
        <f t="shared" si="2"/>
        <v>0</v>
      </c>
      <c r="I14" s="10" t="e">
        <f t="shared" si="3"/>
        <v>#DIV/0!</v>
      </c>
      <c r="J14" s="15">
        <f t="shared" si="4"/>
        <v>0</v>
      </c>
      <c r="K14" s="10" t="e">
        <f t="shared" si="5"/>
        <v>#DIV/0!</v>
      </c>
    </row>
    <row r="15" spans="1:11" ht="12" customHeight="1">
      <c r="A15" s="30">
        <v>41345</v>
      </c>
      <c r="B15" s="65">
        <f t="shared" si="6"/>
        <v>41345</v>
      </c>
      <c r="C15" s="61"/>
      <c r="D15" s="54">
        <f t="shared" si="0"/>
        <v>0</v>
      </c>
      <c r="E15" s="55" t="e">
        <f t="shared" si="1"/>
        <v>#DIV/0!</v>
      </c>
      <c r="F15" s="59"/>
      <c r="G15" s="60"/>
      <c r="H15" s="38">
        <f>F15-G15</f>
        <v>0</v>
      </c>
      <c r="I15" s="33" t="e">
        <f>H15/F15</f>
        <v>#DIV/0!</v>
      </c>
      <c r="J15" s="29">
        <f>D15+H15</f>
        <v>0</v>
      </c>
      <c r="K15" s="33" t="e">
        <f>J15/C15</f>
        <v>#DIV/0!</v>
      </c>
    </row>
    <row r="16" spans="1:11" ht="12" customHeight="1">
      <c r="A16" s="13">
        <v>41346</v>
      </c>
      <c r="B16" s="64">
        <f t="shared" si="6"/>
        <v>41346</v>
      </c>
      <c r="C16" s="56"/>
      <c r="D16" s="52">
        <f>C16-F16</f>
        <v>0</v>
      </c>
      <c r="E16" s="53" t="e">
        <f>D16/C16</f>
        <v>#DIV/0!</v>
      </c>
      <c r="F16" s="57"/>
      <c r="G16" s="58"/>
      <c r="H16" s="8">
        <f t="shared" ref="H16:H35" si="7">F16-G16</f>
        <v>0</v>
      </c>
      <c r="I16" s="10" t="e">
        <f t="shared" ref="I16:I35" si="8">H16/F16</f>
        <v>#DIV/0!</v>
      </c>
      <c r="J16" s="15">
        <f t="shared" ref="J16:J34" si="9">D16+H16</f>
        <v>0</v>
      </c>
      <c r="K16" s="10" t="e">
        <f t="shared" ref="K16:K34" si="10">J16/C16</f>
        <v>#DIV/0!</v>
      </c>
    </row>
    <row r="17" spans="1:11" ht="12" customHeight="1">
      <c r="A17" s="30">
        <v>41347</v>
      </c>
      <c r="B17" s="65">
        <f t="shared" si="6"/>
        <v>41347</v>
      </c>
      <c r="C17" s="61"/>
      <c r="D17" s="54">
        <f t="shared" ref="D17:D34" si="11">C17-F17</f>
        <v>0</v>
      </c>
      <c r="E17" s="55" t="e">
        <f t="shared" ref="E17:E35" si="12">D17/C17</f>
        <v>#DIV/0!</v>
      </c>
      <c r="F17" s="59"/>
      <c r="G17" s="60"/>
      <c r="H17" s="38">
        <f t="shared" si="7"/>
        <v>0</v>
      </c>
      <c r="I17" s="33" t="e">
        <f t="shared" si="8"/>
        <v>#DIV/0!</v>
      </c>
      <c r="J17" s="29">
        <f t="shared" si="9"/>
        <v>0</v>
      </c>
      <c r="K17" s="33" t="e">
        <f t="shared" si="10"/>
        <v>#DIV/0!</v>
      </c>
    </row>
    <row r="18" spans="1:11" ht="12" customHeight="1">
      <c r="A18" s="13">
        <v>41348</v>
      </c>
      <c r="B18" s="64">
        <f t="shared" si="6"/>
        <v>41348</v>
      </c>
      <c r="C18" s="56"/>
      <c r="D18" s="52">
        <f t="shared" si="11"/>
        <v>0</v>
      </c>
      <c r="E18" s="53" t="e">
        <f t="shared" si="12"/>
        <v>#DIV/0!</v>
      </c>
      <c r="F18" s="57"/>
      <c r="G18" s="58"/>
      <c r="H18" s="8">
        <f t="shared" si="7"/>
        <v>0</v>
      </c>
      <c r="I18" s="10" t="e">
        <f t="shared" si="8"/>
        <v>#DIV/0!</v>
      </c>
      <c r="J18" s="15">
        <f t="shared" si="9"/>
        <v>0</v>
      </c>
      <c r="K18" s="10" t="e">
        <f t="shared" si="10"/>
        <v>#DIV/0!</v>
      </c>
    </row>
    <row r="19" spans="1:11" ht="12" customHeight="1">
      <c r="A19" s="30">
        <v>41349</v>
      </c>
      <c r="B19" s="65">
        <f t="shared" si="6"/>
        <v>41349</v>
      </c>
      <c r="C19" s="61"/>
      <c r="D19" s="54">
        <f t="shared" si="11"/>
        <v>0</v>
      </c>
      <c r="E19" s="55" t="e">
        <f t="shared" si="12"/>
        <v>#DIV/0!</v>
      </c>
      <c r="F19" s="59"/>
      <c r="G19" s="60"/>
      <c r="H19" s="38">
        <f t="shared" si="7"/>
        <v>0</v>
      </c>
      <c r="I19" s="33" t="e">
        <f t="shared" si="8"/>
        <v>#DIV/0!</v>
      </c>
      <c r="J19" s="29">
        <f t="shared" si="9"/>
        <v>0</v>
      </c>
      <c r="K19" s="33" t="e">
        <f t="shared" si="10"/>
        <v>#DIV/0!</v>
      </c>
    </row>
    <row r="20" spans="1:11" ht="12" customHeight="1">
      <c r="A20" s="13">
        <v>41350</v>
      </c>
      <c r="B20" s="64">
        <f t="shared" si="6"/>
        <v>41350</v>
      </c>
      <c r="C20" s="56"/>
      <c r="D20" s="52">
        <f t="shared" si="11"/>
        <v>0</v>
      </c>
      <c r="E20" s="53" t="e">
        <f t="shared" si="12"/>
        <v>#DIV/0!</v>
      </c>
      <c r="F20" s="57"/>
      <c r="G20" s="58"/>
      <c r="H20" s="8">
        <f t="shared" si="7"/>
        <v>0</v>
      </c>
      <c r="I20" s="10" t="e">
        <f t="shared" si="8"/>
        <v>#DIV/0!</v>
      </c>
      <c r="J20" s="15">
        <f t="shared" si="9"/>
        <v>0</v>
      </c>
      <c r="K20" s="10" t="e">
        <f t="shared" si="10"/>
        <v>#DIV/0!</v>
      </c>
    </row>
    <row r="21" spans="1:11" ht="12" customHeight="1">
      <c r="A21" s="30">
        <v>41351</v>
      </c>
      <c r="B21" s="65">
        <f t="shared" si="6"/>
        <v>41351</v>
      </c>
      <c r="C21" s="61"/>
      <c r="D21" s="54">
        <f t="shared" si="11"/>
        <v>0</v>
      </c>
      <c r="E21" s="55" t="e">
        <f t="shared" si="12"/>
        <v>#DIV/0!</v>
      </c>
      <c r="F21" s="59"/>
      <c r="G21" s="60"/>
      <c r="H21" s="38">
        <f t="shared" si="7"/>
        <v>0</v>
      </c>
      <c r="I21" s="33" t="e">
        <f t="shared" si="8"/>
        <v>#DIV/0!</v>
      </c>
      <c r="J21" s="29">
        <f t="shared" si="9"/>
        <v>0</v>
      </c>
      <c r="K21" s="33" t="e">
        <f t="shared" si="10"/>
        <v>#DIV/0!</v>
      </c>
    </row>
    <row r="22" spans="1:11" ht="12" customHeight="1">
      <c r="A22" s="13">
        <v>41352</v>
      </c>
      <c r="B22" s="64">
        <f t="shared" si="6"/>
        <v>41352</v>
      </c>
      <c r="C22" s="56"/>
      <c r="D22" s="52">
        <f t="shared" si="11"/>
        <v>0</v>
      </c>
      <c r="E22" s="53" t="e">
        <f t="shared" si="12"/>
        <v>#DIV/0!</v>
      </c>
      <c r="F22" s="57"/>
      <c r="G22" s="58"/>
      <c r="H22" s="8">
        <f t="shared" si="7"/>
        <v>0</v>
      </c>
      <c r="I22" s="10" t="e">
        <f t="shared" si="8"/>
        <v>#DIV/0!</v>
      </c>
      <c r="J22" s="15">
        <f t="shared" si="9"/>
        <v>0</v>
      </c>
      <c r="K22" s="10" t="e">
        <f t="shared" si="10"/>
        <v>#DIV/0!</v>
      </c>
    </row>
    <row r="23" spans="1:11" ht="12" customHeight="1">
      <c r="A23" s="30">
        <v>41353</v>
      </c>
      <c r="B23" s="65">
        <f t="shared" si="6"/>
        <v>41353</v>
      </c>
      <c r="C23" s="61"/>
      <c r="D23" s="54">
        <f t="shared" si="11"/>
        <v>0</v>
      </c>
      <c r="E23" s="55" t="e">
        <f t="shared" si="12"/>
        <v>#DIV/0!</v>
      </c>
      <c r="F23" s="59"/>
      <c r="G23" s="60"/>
      <c r="H23" s="38">
        <f t="shared" si="7"/>
        <v>0</v>
      </c>
      <c r="I23" s="33" t="e">
        <f t="shared" si="8"/>
        <v>#DIV/0!</v>
      </c>
      <c r="J23" s="29">
        <f t="shared" si="9"/>
        <v>0</v>
      </c>
      <c r="K23" s="33" t="e">
        <f t="shared" si="10"/>
        <v>#DIV/0!</v>
      </c>
    </row>
    <row r="24" spans="1:11" ht="12" customHeight="1">
      <c r="A24" s="13">
        <v>41354</v>
      </c>
      <c r="B24" s="64">
        <f t="shared" si="6"/>
        <v>41354</v>
      </c>
      <c r="C24" s="56"/>
      <c r="D24" s="52">
        <f t="shared" si="11"/>
        <v>0</v>
      </c>
      <c r="E24" s="53" t="e">
        <f t="shared" si="12"/>
        <v>#DIV/0!</v>
      </c>
      <c r="F24" s="57"/>
      <c r="G24" s="58"/>
      <c r="H24" s="8">
        <f t="shared" si="7"/>
        <v>0</v>
      </c>
      <c r="I24" s="10" t="e">
        <f t="shared" si="8"/>
        <v>#DIV/0!</v>
      </c>
      <c r="J24" s="15">
        <f t="shared" si="9"/>
        <v>0</v>
      </c>
      <c r="K24" s="10" t="e">
        <f t="shared" si="10"/>
        <v>#DIV/0!</v>
      </c>
    </row>
    <row r="25" spans="1:11" ht="12" customHeight="1">
      <c r="A25" s="30">
        <v>41355</v>
      </c>
      <c r="B25" s="65">
        <f t="shared" si="6"/>
        <v>41355</v>
      </c>
      <c r="C25" s="61"/>
      <c r="D25" s="54">
        <f t="shared" si="11"/>
        <v>0</v>
      </c>
      <c r="E25" s="55" t="e">
        <f t="shared" si="12"/>
        <v>#DIV/0!</v>
      </c>
      <c r="F25" s="59"/>
      <c r="G25" s="60"/>
      <c r="H25" s="38">
        <f t="shared" si="7"/>
        <v>0</v>
      </c>
      <c r="I25" s="33" t="e">
        <f t="shared" si="8"/>
        <v>#DIV/0!</v>
      </c>
      <c r="J25" s="29">
        <f t="shared" si="9"/>
        <v>0</v>
      </c>
      <c r="K25" s="33" t="e">
        <f t="shared" si="10"/>
        <v>#DIV/0!</v>
      </c>
    </row>
    <row r="26" spans="1:11" ht="12" customHeight="1">
      <c r="A26" s="13">
        <v>41356</v>
      </c>
      <c r="B26" s="64">
        <f t="shared" si="6"/>
        <v>41356</v>
      </c>
      <c r="C26" s="56"/>
      <c r="D26" s="52">
        <f t="shared" si="11"/>
        <v>0</v>
      </c>
      <c r="E26" s="53" t="e">
        <f t="shared" si="12"/>
        <v>#DIV/0!</v>
      </c>
      <c r="F26" s="57"/>
      <c r="G26" s="58"/>
      <c r="H26" s="8">
        <f t="shared" si="7"/>
        <v>0</v>
      </c>
      <c r="I26" s="10" t="e">
        <f t="shared" si="8"/>
        <v>#DIV/0!</v>
      </c>
      <c r="J26" s="15">
        <f t="shared" si="9"/>
        <v>0</v>
      </c>
      <c r="K26" s="10" t="e">
        <f t="shared" si="10"/>
        <v>#DIV/0!</v>
      </c>
    </row>
    <row r="27" spans="1:11" ht="12" customHeight="1">
      <c r="A27" s="30">
        <v>41357</v>
      </c>
      <c r="B27" s="65">
        <f t="shared" si="6"/>
        <v>41357</v>
      </c>
      <c r="C27" s="61"/>
      <c r="D27" s="54">
        <f t="shared" si="11"/>
        <v>0</v>
      </c>
      <c r="E27" s="55" t="e">
        <f t="shared" si="12"/>
        <v>#DIV/0!</v>
      </c>
      <c r="F27" s="59"/>
      <c r="G27" s="60"/>
      <c r="H27" s="38">
        <f t="shared" si="7"/>
        <v>0</v>
      </c>
      <c r="I27" s="33" t="e">
        <f t="shared" si="8"/>
        <v>#DIV/0!</v>
      </c>
      <c r="J27" s="29">
        <f t="shared" si="9"/>
        <v>0</v>
      </c>
      <c r="K27" s="33" t="e">
        <f t="shared" si="10"/>
        <v>#DIV/0!</v>
      </c>
    </row>
    <row r="28" spans="1:11" ht="12" customHeight="1">
      <c r="A28" s="13">
        <v>41358</v>
      </c>
      <c r="B28" s="64">
        <f t="shared" si="6"/>
        <v>41358</v>
      </c>
      <c r="C28" s="56"/>
      <c r="D28" s="52">
        <f t="shared" si="11"/>
        <v>0</v>
      </c>
      <c r="E28" s="53" t="e">
        <f t="shared" si="12"/>
        <v>#DIV/0!</v>
      </c>
      <c r="F28" s="57"/>
      <c r="G28" s="58"/>
      <c r="H28" s="8">
        <f t="shared" si="7"/>
        <v>0</v>
      </c>
      <c r="I28" s="10" t="e">
        <f t="shared" si="8"/>
        <v>#DIV/0!</v>
      </c>
      <c r="J28" s="15">
        <f t="shared" si="9"/>
        <v>0</v>
      </c>
      <c r="K28" s="10" t="e">
        <f t="shared" si="10"/>
        <v>#DIV/0!</v>
      </c>
    </row>
    <row r="29" spans="1:11" ht="12" customHeight="1">
      <c r="A29" s="30">
        <v>41359</v>
      </c>
      <c r="B29" s="65">
        <f t="shared" si="6"/>
        <v>41359</v>
      </c>
      <c r="C29" s="61"/>
      <c r="D29" s="54">
        <f t="shared" si="11"/>
        <v>0</v>
      </c>
      <c r="E29" s="55" t="e">
        <f t="shared" si="12"/>
        <v>#DIV/0!</v>
      </c>
      <c r="F29" s="59"/>
      <c r="G29" s="60"/>
      <c r="H29" s="38">
        <f t="shared" si="7"/>
        <v>0</v>
      </c>
      <c r="I29" s="33" t="e">
        <f t="shared" si="8"/>
        <v>#DIV/0!</v>
      </c>
      <c r="J29" s="29">
        <f t="shared" si="9"/>
        <v>0</v>
      </c>
      <c r="K29" s="33" t="e">
        <f t="shared" si="10"/>
        <v>#DIV/0!</v>
      </c>
    </row>
    <row r="30" spans="1:11" ht="12" customHeight="1">
      <c r="A30" s="13">
        <v>41360</v>
      </c>
      <c r="B30" s="64">
        <f t="shared" si="6"/>
        <v>41360</v>
      </c>
      <c r="C30" s="56"/>
      <c r="D30" s="52">
        <f t="shared" si="11"/>
        <v>0</v>
      </c>
      <c r="E30" s="53" t="e">
        <f t="shared" si="12"/>
        <v>#DIV/0!</v>
      </c>
      <c r="F30" s="57"/>
      <c r="G30" s="58"/>
      <c r="H30" s="8">
        <f t="shared" si="7"/>
        <v>0</v>
      </c>
      <c r="I30" s="10" t="e">
        <f t="shared" si="8"/>
        <v>#DIV/0!</v>
      </c>
      <c r="J30" s="15">
        <f t="shared" si="9"/>
        <v>0</v>
      </c>
      <c r="K30" s="10" t="e">
        <f t="shared" si="10"/>
        <v>#DIV/0!</v>
      </c>
    </row>
    <row r="31" spans="1:11" ht="12" customHeight="1">
      <c r="A31" s="30">
        <v>41361</v>
      </c>
      <c r="B31" s="65">
        <f t="shared" si="6"/>
        <v>41361</v>
      </c>
      <c r="C31" s="61"/>
      <c r="D31" s="54">
        <f t="shared" si="11"/>
        <v>0</v>
      </c>
      <c r="E31" s="55" t="e">
        <f t="shared" si="12"/>
        <v>#DIV/0!</v>
      </c>
      <c r="F31" s="59"/>
      <c r="G31" s="60"/>
      <c r="H31" s="38">
        <f t="shared" si="7"/>
        <v>0</v>
      </c>
      <c r="I31" s="33" t="e">
        <f t="shared" si="8"/>
        <v>#DIV/0!</v>
      </c>
      <c r="J31" s="29">
        <f t="shared" si="9"/>
        <v>0</v>
      </c>
      <c r="K31" s="33" t="e">
        <f t="shared" si="10"/>
        <v>#DIV/0!</v>
      </c>
    </row>
    <row r="32" spans="1:11" ht="12" customHeight="1">
      <c r="A32" s="13">
        <v>41362</v>
      </c>
      <c r="B32" s="64">
        <f t="shared" si="6"/>
        <v>41362</v>
      </c>
      <c r="C32" s="56"/>
      <c r="D32" s="52">
        <f t="shared" si="11"/>
        <v>0</v>
      </c>
      <c r="E32" s="53" t="e">
        <f t="shared" si="12"/>
        <v>#DIV/0!</v>
      </c>
      <c r="F32" s="57"/>
      <c r="G32" s="58"/>
      <c r="H32" s="8">
        <f t="shared" si="7"/>
        <v>0</v>
      </c>
      <c r="I32" s="10" t="e">
        <f t="shared" si="8"/>
        <v>#DIV/0!</v>
      </c>
      <c r="J32" s="15">
        <f t="shared" si="9"/>
        <v>0</v>
      </c>
      <c r="K32" s="10" t="e">
        <f t="shared" si="10"/>
        <v>#DIV/0!</v>
      </c>
    </row>
    <row r="33" spans="1:11" ht="12" customHeight="1">
      <c r="A33" s="30">
        <v>41363</v>
      </c>
      <c r="B33" s="65">
        <f t="shared" si="6"/>
        <v>41363</v>
      </c>
      <c r="C33" s="61"/>
      <c r="D33" s="54">
        <f t="shared" si="11"/>
        <v>0</v>
      </c>
      <c r="E33" s="55" t="e">
        <f t="shared" si="12"/>
        <v>#DIV/0!</v>
      </c>
      <c r="F33" s="59"/>
      <c r="G33" s="60"/>
      <c r="H33" s="38">
        <f t="shared" si="7"/>
        <v>0</v>
      </c>
      <c r="I33" s="33" t="e">
        <f t="shared" si="8"/>
        <v>#DIV/0!</v>
      </c>
      <c r="J33" s="29">
        <f t="shared" si="9"/>
        <v>0</v>
      </c>
      <c r="K33" s="33" t="e">
        <f t="shared" si="10"/>
        <v>#DIV/0!</v>
      </c>
    </row>
    <row r="34" spans="1:11" ht="12" customHeight="1">
      <c r="A34" s="13">
        <v>41364</v>
      </c>
      <c r="B34" s="64">
        <f t="shared" si="6"/>
        <v>41364</v>
      </c>
      <c r="C34" s="56"/>
      <c r="D34" s="52">
        <f t="shared" si="11"/>
        <v>0</v>
      </c>
      <c r="E34" s="53" t="e">
        <f t="shared" si="12"/>
        <v>#DIV/0!</v>
      </c>
      <c r="F34" s="57"/>
      <c r="G34" s="58"/>
      <c r="H34" s="8">
        <f t="shared" si="7"/>
        <v>0</v>
      </c>
      <c r="I34" s="10" t="e">
        <f t="shared" si="8"/>
        <v>#DIV/0!</v>
      </c>
      <c r="J34" s="15">
        <f t="shared" si="9"/>
        <v>0</v>
      </c>
      <c r="K34" s="10" t="e">
        <f t="shared" si="10"/>
        <v>#DIV/0!</v>
      </c>
    </row>
    <row r="35" spans="1:11" s="3" customFormat="1" ht="20.100000000000001" customHeight="1">
      <c r="A35" s="14" t="s">
        <v>2</v>
      </c>
      <c r="B35" s="63">
        <f>COUNT(B4:B34)</f>
        <v>31</v>
      </c>
      <c r="C35" s="35">
        <f>SUM(C4:C34)</f>
        <v>0</v>
      </c>
      <c r="D35" s="23">
        <f>SUM(D4:D34)</f>
        <v>0</v>
      </c>
      <c r="E35" s="24" t="e">
        <f t="shared" si="12"/>
        <v>#DIV/0!</v>
      </c>
      <c r="F35" s="28">
        <f>SUM(F15:F34)</f>
        <v>0</v>
      </c>
      <c r="G35" s="34">
        <f>SUM(G15:G34)</f>
        <v>0</v>
      </c>
      <c r="H35" s="23">
        <f t="shared" si="7"/>
        <v>0</v>
      </c>
      <c r="I35" s="25" t="e">
        <f t="shared" si="8"/>
        <v>#DIV/0!</v>
      </c>
      <c r="J35" s="26">
        <f>SUM(J4:J34)</f>
        <v>0</v>
      </c>
      <c r="K35" s="27" t="e">
        <f>J35/C35</f>
        <v>#DIV/0!</v>
      </c>
    </row>
  </sheetData>
  <mergeCells count="4">
    <mergeCell ref="A1:K1"/>
    <mergeCell ref="A2:E2"/>
    <mergeCell ref="G2:I2"/>
    <mergeCell ref="J2:K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K35"/>
  <sheetViews>
    <sheetView workbookViewId="0">
      <pane ySplit="3" topLeftCell="A4" activePane="bottomLeft" state="frozen"/>
      <selection pane="bottomLeft" activeCell="B36" sqref="B36"/>
    </sheetView>
  </sheetViews>
  <sheetFormatPr defaultRowHeight="14.1" customHeight="1"/>
  <cols>
    <col min="1" max="1" width="10.7109375" style="4" customWidth="1"/>
    <col min="2" max="2" width="7.7109375" style="4" customWidth="1"/>
    <col min="3" max="4" width="10.7109375" style="4" customWidth="1"/>
    <col min="5" max="5" width="10.7109375" style="5" customWidth="1"/>
    <col min="6" max="8" width="10.7109375" style="6" customWidth="1"/>
    <col min="9" max="9" width="10.7109375" style="7" customWidth="1"/>
    <col min="10" max="10" width="10.7109375" style="6" customWidth="1"/>
    <col min="11" max="11" width="10.7109375" style="7" customWidth="1"/>
    <col min="12" max="12" width="2.7109375" style="1" customWidth="1"/>
    <col min="13" max="16384" width="9.140625" style="1"/>
  </cols>
  <sheetData>
    <row r="1" spans="1:11" ht="21.95" customHeight="1">
      <c r="A1" s="73" t="s">
        <v>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8" customHeight="1">
      <c r="A2" s="75" t="s">
        <v>5</v>
      </c>
      <c r="B2" s="75"/>
      <c r="C2" s="75"/>
      <c r="D2" s="75"/>
      <c r="E2" s="75"/>
      <c r="F2" s="51" t="s">
        <v>4</v>
      </c>
      <c r="G2" s="75" t="s">
        <v>9</v>
      </c>
      <c r="H2" s="75"/>
      <c r="I2" s="75"/>
      <c r="J2" s="74" t="s">
        <v>7</v>
      </c>
      <c r="K2" s="74"/>
    </row>
    <row r="3" spans="1:11" s="2" customFormat="1" ht="23.1" customHeight="1">
      <c r="A3" s="16" t="s">
        <v>0</v>
      </c>
      <c r="B3" s="62" t="s">
        <v>14</v>
      </c>
      <c r="C3" s="17" t="s">
        <v>13</v>
      </c>
      <c r="D3" s="17" t="s">
        <v>1</v>
      </c>
      <c r="E3" s="18" t="s">
        <v>6</v>
      </c>
      <c r="F3" s="21" t="s">
        <v>12</v>
      </c>
      <c r="G3" s="19" t="s">
        <v>11</v>
      </c>
      <c r="H3" s="17" t="s">
        <v>1</v>
      </c>
      <c r="I3" s="20" t="s">
        <v>6</v>
      </c>
      <c r="J3" s="21" t="s">
        <v>10</v>
      </c>
      <c r="K3" s="22" t="s">
        <v>6</v>
      </c>
    </row>
    <row r="4" spans="1:11" ht="12" customHeight="1">
      <c r="A4" s="13">
        <v>41365</v>
      </c>
      <c r="B4" s="64">
        <f>A4</f>
        <v>41365</v>
      </c>
      <c r="C4" s="56"/>
      <c r="D4" s="52">
        <f t="shared" ref="D4:D15" si="0">C4-F4</f>
        <v>0</v>
      </c>
      <c r="E4" s="53" t="e">
        <f t="shared" ref="E4:E15" si="1">D4/C4</f>
        <v>#DIV/0!</v>
      </c>
      <c r="F4" s="57"/>
      <c r="G4" s="58"/>
      <c r="H4" s="8">
        <f t="shared" ref="H4:H14" si="2">F4-G4</f>
        <v>0</v>
      </c>
      <c r="I4" s="10" t="e">
        <f t="shared" ref="I4:I14" si="3">H4/F4</f>
        <v>#DIV/0!</v>
      </c>
      <c r="J4" s="15">
        <f t="shared" ref="J4:J14" si="4">D4+H4</f>
        <v>0</v>
      </c>
      <c r="K4" s="10" t="e">
        <f t="shared" ref="K4:K14" si="5">J4/C4</f>
        <v>#DIV/0!</v>
      </c>
    </row>
    <row r="5" spans="1:11" ht="12" customHeight="1">
      <c r="A5" s="30">
        <v>41366</v>
      </c>
      <c r="B5" s="65">
        <f t="shared" ref="B5:B34" si="6">A5</f>
        <v>41366</v>
      </c>
      <c r="C5" s="61"/>
      <c r="D5" s="54">
        <f t="shared" si="0"/>
        <v>0</v>
      </c>
      <c r="E5" s="55" t="e">
        <f t="shared" si="1"/>
        <v>#DIV/0!</v>
      </c>
      <c r="F5" s="59"/>
      <c r="G5" s="60"/>
      <c r="H5" s="38">
        <f t="shared" si="2"/>
        <v>0</v>
      </c>
      <c r="I5" s="33" t="e">
        <f t="shared" si="3"/>
        <v>#DIV/0!</v>
      </c>
      <c r="J5" s="29">
        <f t="shared" si="4"/>
        <v>0</v>
      </c>
      <c r="K5" s="33" t="e">
        <f t="shared" si="5"/>
        <v>#DIV/0!</v>
      </c>
    </row>
    <row r="6" spans="1:11" ht="12" customHeight="1">
      <c r="A6" s="13">
        <v>41367</v>
      </c>
      <c r="B6" s="64">
        <f t="shared" si="6"/>
        <v>41367</v>
      </c>
      <c r="C6" s="56"/>
      <c r="D6" s="52">
        <f t="shared" si="0"/>
        <v>0</v>
      </c>
      <c r="E6" s="53" t="e">
        <f t="shared" si="1"/>
        <v>#DIV/0!</v>
      </c>
      <c r="F6" s="57"/>
      <c r="G6" s="58"/>
      <c r="H6" s="8">
        <f t="shared" si="2"/>
        <v>0</v>
      </c>
      <c r="I6" s="10" t="e">
        <f t="shared" si="3"/>
        <v>#DIV/0!</v>
      </c>
      <c r="J6" s="15">
        <f t="shared" si="4"/>
        <v>0</v>
      </c>
      <c r="K6" s="10" t="e">
        <f t="shared" si="5"/>
        <v>#DIV/0!</v>
      </c>
    </row>
    <row r="7" spans="1:11" ht="12" customHeight="1">
      <c r="A7" s="30">
        <v>41368</v>
      </c>
      <c r="B7" s="65">
        <f t="shared" si="6"/>
        <v>41368</v>
      </c>
      <c r="C7" s="61"/>
      <c r="D7" s="54">
        <f t="shared" si="0"/>
        <v>0</v>
      </c>
      <c r="E7" s="55" t="e">
        <f t="shared" si="1"/>
        <v>#DIV/0!</v>
      </c>
      <c r="F7" s="59"/>
      <c r="G7" s="60"/>
      <c r="H7" s="38">
        <f t="shared" si="2"/>
        <v>0</v>
      </c>
      <c r="I7" s="33" t="e">
        <f t="shared" si="3"/>
        <v>#DIV/0!</v>
      </c>
      <c r="J7" s="29">
        <f t="shared" si="4"/>
        <v>0</v>
      </c>
      <c r="K7" s="33" t="e">
        <f t="shared" si="5"/>
        <v>#DIV/0!</v>
      </c>
    </row>
    <row r="8" spans="1:11" ht="12" customHeight="1">
      <c r="A8" s="13">
        <v>41369</v>
      </c>
      <c r="B8" s="64">
        <f t="shared" si="6"/>
        <v>41369</v>
      </c>
      <c r="C8" s="56"/>
      <c r="D8" s="52">
        <f t="shared" si="0"/>
        <v>0</v>
      </c>
      <c r="E8" s="53" t="e">
        <f t="shared" si="1"/>
        <v>#DIV/0!</v>
      </c>
      <c r="F8" s="57"/>
      <c r="G8" s="58"/>
      <c r="H8" s="8">
        <f t="shared" si="2"/>
        <v>0</v>
      </c>
      <c r="I8" s="10" t="e">
        <f t="shared" si="3"/>
        <v>#DIV/0!</v>
      </c>
      <c r="J8" s="15">
        <f t="shared" si="4"/>
        <v>0</v>
      </c>
      <c r="K8" s="10" t="e">
        <f t="shared" si="5"/>
        <v>#DIV/0!</v>
      </c>
    </row>
    <row r="9" spans="1:11" ht="12" customHeight="1">
      <c r="A9" s="30">
        <v>41370</v>
      </c>
      <c r="B9" s="65">
        <f t="shared" si="6"/>
        <v>41370</v>
      </c>
      <c r="C9" s="61"/>
      <c r="D9" s="54">
        <f t="shared" si="0"/>
        <v>0</v>
      </c>
      <c r="E9" s="55" t="e">
        <f t="shared" si="1"/>
        <v>#DIV/0!</v>
      </c>
      <c r="F9" s="59"/>
      <c r="G9" s="60"/>
      <c r="H9" s="38">
        <f t="shared" si="2"/>
        <v>0</v>
      </c>
      <c r="I9" s="33" t="e">
        <f t="shared" si="3"/>
        <v>#DIV/0!</v>
      </c>
      <c r="J9" s="29">
        <f t="shared" si="4"/>
        <v>0</v>
      </c>
      <c r="K9" s="33" t="e">
        <f t="shared" si="5"/>
        <v>#DIV/0!</v>
      </c>
    </row>
    <row r="10" spans="1:11" ht="12" customHeight="1">
      <c r="A10" s="13">
        <v>41371</v>
      </c>
      <c r="B10" s="64">
        <f t="shared" si="6"/>
        <v>41371</v>
      </c>
      <c r="C10" s="56"/>
      <c r="D10" s="52">
        <f t="shared" si="0"/>
        <v>0</v>
      </c>
      <c r="E10" s="53" t="e">
        <f t="shared" si="1"/>
        <v>#DIV/0!</v>
      </c>
      <c r="F10" s="57"/>
      <c r="G10" s="58"/>
      <c r="H10" s="8">
        <f t="shared" si="2"/>
        <v>0</v>
      </c>
      <c r="I10" s="10" t="e">
        <f t="shared" si="3"/>
        <v>#DIV/0!</v>
      </c>
      <c r="J10" s="15">
        <f t="shared" si="4"/>
        <v>0</v>
      </c>
      <c r="K10" s="10" t="e">
        <f t="shared" si="5"/>
        <v>#DIV/0!</v>
      </c>
    </row>
    <row r="11" spans="1:11" ht="12" customHeight="1">
      <c r="A11" s="30">
        <v>41372</v>
      </c>
      <c r="B11" s="65">
        <f t="shared" si="6"/>
        <v>41372</v>
      </c>
      <c r="C11" s="61"/>
      <c r="D11" s="54">
        <f t="shared" si="0"/>
        <v>0</v>
      </c>
      <c r="E11" s="55" t="e">
        <f t="shared" si="1"/>
        <v>#DIV/0!</v>
      </c>
      <c r="F11" s="59"/>
      <c r="G11" s="60"/>
      <c r="H11" s="38">
        <f t="shared" si="2"/>
        <v>0</v>
      </c>
      <c r="I11" s="33" t="e">
        <f t="shared" si="3"/>
        <v>#DIV/0!</v>
      </c>
      <c r="J11" s="29">
        <f t="shared" si="4"/>
        <v>0</v>
      </c>
      <c r="K11" s="33" t="e">
        <f t="shared" si="5"/>
        <v>#DIV/0!</v>
      </c>
    </row>
    <row r="12" spans="1:11" ht="12" customHeight="1">
      <c r="A12" s="13">
        <v>41373</v>
      </c>
      <c r="B12" s="64">
        <f t="shared" si="6"/>
        <v>41373</v>
      </c>
      <c r="C12" s="56"/>
      <c r="D12" s="52">
        <f t="shared" si="0"/>
        <v>0</v>
      </c>
      <c r="E12" s="53" t="e">
        <f t="shared" si="1"/>
        <v>#DIV/0!</v>
      </c>
      <c r="F12" s="57"/>
      <c r="G12" s="58"/>
      <c r="H12" s="8">
        <f t="shared" si="2"/>
        <v>0</v>
      </c>
      <c r="I12" s="10" t="e">
        <f t="shared" si="3"/>
        <v>#DIV/0!</v>
      </c>
      <c r="J12" s="15">
        <f t="shared" si="4"/>
        <v>0</v>
      </c>
      <c r="K12" s="10" t="e">
        <f t="shared" si="5"/>
        <v>#DIV/0!</v>
      </c>
    </row>
    <row r="13" spans="1:11" ht="12" customHeight="1">
      <c r="A13" s="30">
        <v>41374</v>
      </c>
      <c r="B13" s="65">
        <f t="shared" si="6"/>
        <v>41374</v>
      </c>
      <c r="C13" s="61"/>
      <c r="D13" s="54">
        <f t="shared" si="0"/>
        <v>0</v>
      </c>
      <c r="E13" s="55" t="e">
        <f t="shared" si="1"/>
        <v>#DIV/0!</v>
      </c>
      <c r="F13" s="59"/>
      <c r="G13" s="60"/>
      <c r="H13" s="38">
        <f t="shared" si="2"/>
        <v>0</v>
      </c>
      <c r="I13" s="33" t="e">
        <f t="shared" si="3"/>
        <v>#DIV/0!</v>
      </c>
      <c r="J13" s="29">
        <f t="shared" si="4"/>
        <v>0</v>
      </c>
      <c r="K13" s="33" t="e">
        <f t="shared" si="5"/>
        <v>#DIV/0!</v>
      </c>
    </row>
    <row r="14" spans="1:11" ht="12" customHeight="1">
      <c r="A14" s="13">
        <v>41375</v>
      </c>
      <c r="B14" s="64">
        <f t="shared" si="6"/>
        <v>41375</v>
      </c>
      <c r="C14" s="56"/>
      <c r="D14" s="52">
        <f t="shared" si="0"/>
        <v>0</v>
      </c>
      <c r="E14" s="53" t="e">
        <f t="shared" si="1"/>
        <v>#DIV/0!</v>
      </c>
      <c r="F14" s="57"/>
      <c r="G14" s="58"/>
      <c r="H14" s="8">
        <f t="shared" si="2"/>
        <v>0</v>
      </c>
      <c r="I14" s="10" t="e">
        <f t="shared" si="3"/>
        <v>#DIV/0!</v>
      </c>
      <c r="J14" s="15">
        <f t="shared" si="4"/>
        <v>0</v>
      </c>
      <c r="K14" s="10" t="e">
        <f t="shared" si="5"/>
        <v>#DIV/0!</v>
      </c>
    </row>
    <row r="15" spans="1:11" ht="12" customHeight="1">
      <c r="A15" s="30">
        <v>41376</v>
      </c>
      <c r="B15" s="65">
        <f t="shared" si="6"/>
        <v>41376</v>
      </c>
      <c r="C15" s="61"/>
      <c r="D15" s="54">
        <f t="shared" si="0"/>
        <v>0</v>
      </c>
      <c r="E15" s="55" t="e">
        <f t="shared" si="1"/>
        <v>#DIV/0!</v>
      </c>
      <c r="F15" s="59"/>
      <c r="G15" s="60"/>
      <c r="H15" s="38">
        <f>F15-G15</f>
        <v>0</v>
      </c>
      <c r="I15" s="33" t="e">
        <f>H15/F15</f>
        <v>#DIV/0!</v>
      </c>
      <c r="J15" s="29">
        <f>D15+H15</f>
        <v>0</v>
      </c>
      <c r="K15" s="33" t="e">
        <f>J15/C15</f>
        <v>#DIV/0!</v>
      </c>
    </row>
    <row r="16" spans="1:11" ht="12" customHeight="1">
      <c r="A16" s="13">
        <v>41377</v>
      </c>
      <c r="B16" s="64">
        <f t="shared" si="6"/>
        <v>41377</v>
      </c>
      <c r="C16" s="56"/>
      <c r="D16" s="52">
        <f>C16-F16</f>
        <v>0</v>
      </c>
      <c r="E16" s="53" t="e">
        <f>D16/C16</f>
        <v>#DIV/0!</v>
      </c>
      <c r="F16" s="57"/>
      <c r="G16" s="58"/>
      <c r="H16" s="8">
        <f t="shared" ref="H16:H35" si="7">F16-G16</f>
        <v>0</v>
      </c>
      <c r="I16" s="10" t="e">
        <f t="shared" ref="I16:I35" si="8">H16/F16</f>
        <v>#DIV/0!</v>
      </c>
      <c r="J16" s="15">
        <f t="shared" ref="J16:J34" si="9">D16+H16</f>
        <v>0</v>
      </c>
      <c r="K16" s="10" t="e">
        <f t="shared" ref="K16:K34" si="10">J16/C16</f>
        <v>#DIV/0!</v>
      </c>
    </row>
    <row r="17" spans="1:11" ht="12" customHeight="1">
      <c r="A17" s="30">
        <v>41378</v>
      </c>
      <c r="B17" s="65">
        <f t="shared" si="6"/>
        <v>41378</v>
      </c>
      <c r="C17" s="61"/>
      <c r="D17" s="54">
        <f t="shared" ref="D17:D34" si="11">C17-F17</f>
        <v>0</v>
      </c>
      <c r="E17" s="55" t="e">
        <f t="shared" ref="E17:E35" si="12">D17/C17</f>
        <v>#DIV/0!</v>
      </c>
      <c r="F17" s="59"/>
      <c r="G17" s="60"/>
      <c r="H17" s="38">
        <f t="shared" si="7"/>
        <v>0</v>
      </c>
      <c r="I17" s="33" t="e">
        <f t="shared" si="8"/>
        <v>#DIV/0!</v>
      </c>
      <c r="J17" s="29">
        <f t="shared" si="9"/>
        <v>0</v>
      </c>
      <c r="K17" s="33" t="e">
        <f t="shared" si="10"/>
        <v>#DIV/0!</v>
      </c>
    </row>
    <row r="18" spans="1:11" ht="12" customHeight="1">
      <c r="A18" s="13">
        <v>41379</v>
      </c>
      <c r="B18" s="64">
        <f t="shared" si="6"/>
        <v>41379</v>
      </c>
      <c r="C18" s="56"/>
      <c r="D18" s="52">
        <f t="shared" si="11"/>
        <v>0</v>
      </c>
      <c r="E18" s="53" t="e">
        <f t="shared" si="12"/>
        <v>#DIV/0!</v>
      </c>
      <c r="F18" s="57"/>
      <c r="G18" s="58"/>
      <c r="H18" s="8">
        <f t="shared" si="7"/>
        <v>0</v>
      </c>
      <c r="I18" s="10" t="e">
        <f t="shared" si="8"/>
        <v>#DIV/0!</v>
      </c>
      <c r="J18" s="15">
        <f t="shared" si="9"/>
        <v>0</v>
      </c>
      <c r="K18" s="10" t="e">
        <f t="shared" si="10"/>
        <v>#DIV/0!</v>
      </c>
    </row>
    <row r="19" spans="1:11" ht="12" customHeight="1">
      <c r="A19" s="30">
        <v>41380</v>
      </c>
      <c r="B19" s="65">
        <f t="shared" si="6"/>
        <v>41380</v>
      </c>
      <c r="C19" s="61"/>
      <c r="D19" s="54">
        <f t="shared" si="11"/>
        <v>0</v>
      </c>
      <c r="E19" s="55" t="e">
        <f t="shared" si="12"/>
        <v>#DIV/0!</v>
      </c>
      <c r="F19" s="59"/>
      <c r="G19" s="60"/>
      <c r="H19" s="38">
        <f t="shared" si="7"/>
        <v>0</v>
      </c>
      <c r="I19" s="33" t="e">
        <f t="shared" si="8"/>
        <v>#DIV/0!</v>
      </c>
      <c r="J19" s="29">
        <f t="shared" si="9"/>
        <v>0</v>
      </c>
      <c r="K19" s="33" t="e">
        <f t="shared" si="10"/>
        <v>#DIV/0!</v>
      </c>
    </row>
    <row r="20" spans="1:11" ht="12" customHeight="1">
      <c r="A20" s="13">
        <v>41381</v>
      </c>
      <c r="B20" s="64">
        <f t="shared" si="6"/>
        <v>41381</v>
      </c>
      <c r="C20" s="56"/>
      <c r="D20" s="52">
        <f t="shared" si="11"/>
        <v>0</v>
      </c>
      <c r="E20" s="53" t="e">
        <f t="shared" si="12"/>
        <v>#DIV/0!</v>
      </c>
      <c r="F20" s="57"/>
      <c r="G20" s="58"/>
      <c r="H20" s="8">
        <f t="shared" si="7"/>
        <v>0</v>
      </c>
      <c r="I20" s="10" t="e">
        <f t="shared" si="8"/>
        <v>#DIV/0!</v>
      </c>
      <c r="J20" s="15">
        <f t="shared" si="9"/>
        <v>0</v>
      </c>
      <c r="K20" s="10" t="e">
        <f t="shared" si="10"/>
        <v>#DIV/0!</v>
      </c>
    </row>
    <row r="21" spans="1:11" ht="12" customHeight="1">
      <c r="A21" s="30">
        <v>41382</v>
      </c>
      <c r="B21" s="65">
        <f t="shared" si="6"/>
        <v>41382</v>
      </c>
      <c r="C21" s="61"/>
      <c r="D21" s="54">
        <f t="shared" si="11"/>
        <v>0</v>
      </c>
      <c r="E21" s="55" t="e">
        <f t="shared" si="12"/>
        <v>#DIV/0!</v>
      </c>
      <c r="F21" s="59"/>
      <c r="G21" s="60"/>
      <c r="H21" s="38">
        <f t="shared" si="7"/>
        <v>0</v>
      </c>
      <c r="I21" s="33" t="e">
        <f t="shared" si="8"/>
        <v>#DIV/0!</v>
      </c>
      <c r="J21" s="29">
        <f t="shared" si="9"/>
        <v>0</v>
      </c>
      <c r="K21" s="33" t="e">
        <f t="shared" si="10"/>
        <v>#DIV/0!</v>
      </c>
    </row>
    <row r="22" spans="1:11" ht="12" customHeight="1">
      <c r="A22" s="13">
        <v>41383</v>
      </c>
      <c r="B22" s="64">
        <f t="shared" si="6"/>
        <v>41383</v>
      </c>
      <c r="C22" s="56"/>
      <c r="D22" s="52">
        <f t="shared" si="11"/>
        <v>0</v>
      </c>
      <c r="E22" s="53" t="e">
        <f t="shared" si="12"/>
        <v>#DIV/0!</v>
      </c>
      <c r="F22" s="57"/>
      <c r="G22" s="58"/>
      <c r="H22" s="8">
        <f t="shared" si="7"/>
        <v>0</v>
      </c>
      <c r="I22" s="10" t="e">
        <f t="shared" si="8"/>
        <v>#DIV/0!</v>
      </c>
      <c r="J22" s="15">
        <f t="shared" si="9"/>
        <v>0</v>
      </c>
      <c r="K22" s="10" t="e">
        <f t="shared" si="10"/>
        <v>#DIV/0!</v>
      </c>
    </row>
    <row r="23" spans="1:11" ht="12" customHeight="1">
      <c r="A23" s="30">
        <v>41384</v>
      </c>
      <c r="B23" s="65">
        <f t="shared" si="6"/>
        <v>41384</v>
      </c>
      <c r="C23" s="61"/>
      <c r="D23" s="54">
        <f t="shared" si="11"/>
        <v>0</v>
      </c>
      <c r="E23" s="55" t="e">
        <f t="shared" si="12"/>
        <v>#DIV/0!</v>
      </c>
      <c r="F23" s="59"/>
      <c r="G23" s="60"/>
      <c r="H23" s="38">
        <f t="shared" si="7"/>
        <v>0</v>
      </c>
      <c r="I23" s="33" t="e">
        <f t="shared" si="8"/>
        <v>#DIV/0!</v>
      </c>
      <c r="J23" s="29">
        <f t="shared" si="9"/>
        <v>0</v>
      </c>
      <c r="K23" s="33" t="e">
        <f t="shared" si="10"/>
        <v>#DIV/0!</v>
      </c>
    </row>
    <row r="24" spans="1:11" ht="12" customHeight="1">
      <c r="A24" s="13">
        <v>41385</v>
      </c>
      <c r="B24" s="64">
        <f t="shared" si="6"/>
        <v>41385</v>
      </c>
      <c r="C24" s="56"/>
      <c r="D24" s="52">
        <f t="shared" si="11"/>
        <v>0</v>
      </c>
      <c r="E24" s="53" t="e">
        <f t="shared" si="12"/>
        <v>#DIV/0!</v>
      </c>
      <c r="F24" s="57"/>
      <c r="G24" s="58"/>
      <c r="H24" s="8">
        <f t="shared" si="7"/>
        <v>0</v>
      </c>
      <c r="I24" s="10" t="e">
        <f t="shared" si="8"/>
        <v>#DIV/0!</v>
      </c>
      <c r="J24" s="15">
        <f t="shared" si="9"/>
        <v>0</v>
      </c>
      <c r="K24" s="10" t="e">
        <f t="shared" si="10"/>
        <v>#DIV/0!</v>
      </c>
    </row>
    <row r="25" spans="1:11" ht="12" customHeight="1">
      <c r="A25" s="30">
        <v>41386</v>
      </c>
      <c r="B25" s="65">
        <f t="shared" si="6"/>
        <v>41386</v>
      </c>
      <c r="C25" s="61"/>
      <c r="D25" s="54">
        <f t="shared" si="11"/>
        <v>0</v>
      </c>
      <c r="E25" s="55" t="e">
        <f t="shared" si="12"/>
        <v>#DIV/0!</v>
      </c>
      <c r="F25" s="59"/>
      <c r="G25" s="60"/>
      <c r="H25" s="38">
        <f t="shared" si="7"/>
        <v>0</v>
      </c>
      <c r="I25" s="33" t="e">
        <f t="shared" si="8"/>
        <v>#DIV/0!</v>
      </c>
      <c r="J25" s="29">
        <f t="shared" si="9"/>
        <v>0</v>
      </c>
      <c r="K25" s="33" t="e">
        <f t="shared" si="10"/>
        <v>#DIV/0!</v>
      </c>
    </row>
    <row r="26" spans="1:11" ht="12" customHeight="1">
      <c r="A26" s="13">
        <v>41387</v>
      </c>
      <c r="B26" s="64">
        <f t="shared" si="6"/>
        <v>41387</v>
      </c>
      <c r="C26" s="56"/>
      <c r="D26" s="52">
        <f t="shared" si="11"/>
        <v>0</v>
      </c>
      <c r="E26" s="53" t="e">
        <f t="shared" si="12"/>
        <v>#DIV/0!</v>
      </c>
      <c r="F26" s="57"/>
      <c r="G26" s="58"/>
      <c r="H26" s="8">
        <f t="shared" si="7"/>
        <v>0</v>
      </c>
      <c r="I26" s="10" t="e">
        <f t="shared" si="8"/>
        <v>#DIV/0!</v>
      </c>
      <c r="J26" s="15">
        <f t="shared" si="9"/>
        <v>0</v>
      </c>
      <c r="K26" s="10" t="e">
        <f t="shared" si="10"/>
        <v>#DIV/0!</v>
      </c>
    </row>
    <row r="27" spans="1:11" ht="12" customHeight="1">
      <c r="A27" s="30">
        <v>41388</v>
      </c>
      <c r="B27" s="65">
        <f t="shared" si="6"/>
        <v>41388</v>
      </c>
      <c r="C27" s="61"/>
      <c r="D27" s="54">
        <f t="shared" si="11"/>
        <v>0</v>
      </c>
      <c r="E27" s="55" t="e">
        <f t="shared" si="12"/>
        <v>#DIV/0!</v>
      </c>
      <c r="F27" s="59"/>
      <c r="G27" s="60"/>
      <c r="H27" s="38">
        <f t="shared" si="7"/>
        <v>0</v>
      </c>
      <c r="I27" s="33" t="e">
        <f t="shared" si="8"/>
        <v>#DIV/0!</v>
      </c>
      <c r="J27" s="29">
        <f t="shared" si="9"/>
        <v>0</v>
      </c>
      <c r="K27" s="33" t="e">
        <f t="shared" si="10"/>
        <v>#DIV/0!</v>
      </c>
    </row>
    <row r="28" spans="1:11" ht="12" customHeight="1">
      <c r="A28" s="13">
        <v>41389</v>
      </c>
      <c r="B28" s="64">
        <f t="shared" si="6"/>
        <v>41389</v>
      </c>
      <c r="C28" s="56"/>
      <c r="D28" s="52">
        <f t="shared" si="11"/>
        <v>0</v>
      </c>
      <c r="E28" s="53" t="e">
        <f t="shared" si="12"/>
        <v>#DIV/0!</v>
      </c>
      <c r="F28" s="57"/>
      <c r="G28" s="58"/>
      <c r="H28" s="8">
        <f t="shared" si="7"/>
        <v>0</v>
      </c>
      <c r="I28" s="10" t="e">
        <f t="shared" si="8"/>
        <v>#DIV/0!</v>
      </c>
      <c r="J28" s="15">
        <f t="shared" si="9"/>
        <v>0</v>
      </c>
      <c r="K28" s="10" t="e">
        <f t="shared" si="10"/>
        <v>#DIV/0!</v>
      </c>
    </row>
    <row r="29" spans="1:11" ht="12" customHeight="1">
      <c r="A29" s="30">
        <v>41390</v>
      </c>
      <c r="B29" s="65">
        <f t="shared" si="6"/>
        <v>41390</v>
      </c>
      <c r="C29" s="61"/>
      <c r="D29" s="54">
        <f t="shared" si="11"/>
        <v>0</v>
      </c>
      <c r="E29" s="55" t="e">
        <f t="shared" si="12"/>
        <v>#DIV/0!</v>
      </c>
      <c r="F29" s="59"/>
      <c r="G29" s="60"/>
      <c r="H29" s="38">
        <f t="shared" si="7"/>
        <v>0</v>
      </c>
      <c r="I29" s="33" t="e">
        <f t="shared" si="8"/>
        <v>#DIV/0!</v>
      </c>
      <c r="J29" s="29">
        <f t="shared" si="9"/>
        <v>0</v>
      </c>
      <c r="K29" s="33" t="e">
        <f t="shared" si="10"/>
        <v>#DIV/0!</v>
      </c>
    </row>
    <row r="30" spans="1:11" ht="12" customHeight="1">
      <c r="A30" s="13">
        <v>41391</v>
      </c>
      <c r="B30" s="64">
        <f t="shared" si="6"/>
        <v>41391</v>
      </c>
      <c r="C30" s="56"/>
      <c r="D30" s="52">
        <f t="shared" si="11"/>
        <v>0</v>
      </c>
      <c r="E30" s="53" t="e">
        <f t="shared" si="12"/>
        <v>#DIV/0!</v>
      </c>
      <c r="F30" s="57"/>
      <c r="G30" s="58"/>
      <c r="H30" s="8">
        <f t="shared" si="7"/>
        <v>0</v>
      </c>
      <c r="I30" s="10" t="e">
        <f t="shared" si="8"/>
        <v>#DIV/0!</v>
      </c>
      <c r="J30" s="15">
        <f t="shared" si="9"/>
        <v>0</v>
      </c>
      <c r="K30" s="10" t="e">
        <f t="shared" si="10"/>
        <v>#DIV/0!</v>
      </c>
    </row>
    <row r="31" spans="1:11" ht="12" customHeight="1">
      <c r="A31" s="30">
        <v>41392</v>
      </c>
      <c r="B31" s="65">
        <f t="shared" si="6"/>
        <v>41392</v>
      </c>
      <c r="C31" s="61"/>
      <c r="D31" s="54">
        <f t="shared" si="11"/>
        <v>0</v>
      </c>
      <c r="E31" s="55" t="e">
        <f t="shared" si="12"/>
        <v>#DIV/0!</v>
      </c>
      <c r="F31" s="59"/>
      <c r="G31" s="60"/>
      <c r="H31" s="38">
        <f t="shared" si="7"/>
        <v>0</v>
      </c>
      <c r="I31" s="33" t="e">
        <f t="shared" si="8"/>
        <v>#DIV/0!</v>
      </c>
      <c r="J31" s="29">
        <f t="shared" si="9"/>
        <v>0</v>
      </c>
      <c r="K31" s="33" t="e">
        <f t="shared" si="10"/>
        <v>#DIV/0!</v>
      </c>
    </row>
    <row r="32" spans="1:11" ht="12" customHeight="1">
      <c r="A32" s="13">
        <v>41393</v>
      </c>
      <c r="B32" s="64">
        <f t="shared" si="6"/>
        <v>41393</v>
      </c>
      <c r="C32" s="56"/>
      <c r="D32" s="52">
        <f t="shared" si="11"/>
        <v>0</v>
      </c>
      <c r="E32" s="53" t="e">
        <f t="shared" si="12"/>
        <v>#DIV/0!</v>
      </c>
      <c r="F32" s="57"/>
      <c r="G32" s="58"/>
      <c r="H32" s="8">
        <f t="shared" si="7"/>
        <v>0</v>
      </c>
      <c r="I32" s="10" t="e">
        <f t="shared" si="8"/>
        <v>#DIV/0!</v>
      </c>
      <c r="J32" s="15">
        <f t="shared" si="9"/>
        <v>0</v>
      </c>
      <c r="K32" s="10" t="e">
        <f t="shared" si="10"/>
        <v>#DIV/0!</v>
      </c>
    </row>
    <row r="33" spans="1:11" ht="12" customHeight="1">
      <c r="A33" s="30">
        <v>41394</v>
      </c>
      <c r="B33" s="65">
        <f t="shared" si="6"/>
        <v>41394</v>
      </c>
      <c r="C33" s="61"/>
      <c r="D33" s="54">
        <f t="shared" si="11"/>
        <v>0</v>
      </c>
      <c r="E33" s="55" t="e">
        <f t="shared" si="12"/>
        <v>#DIV/0!</v>
      </c>
      <c r="F33" s="59"/>
      <c r="G33" s="60"/>
      <c r="H33" s="38">
        <f t="shared" si="7"/>
        <v>0</v>
      </c>
      <c r="I33" s="33" t="e">
        <f t="shared" si="8"/>
        <v>#DIV/0!</v>
      </c>
      <c r="J33" s="29">
        <f t="shared" si="9"/>
        <v>0</v>
      </c>
      <c r="K33" s="33" t="e">
        <f t="shared" si="10"/>
        <v>#DIV/0!</v>
      </c>
    </row>
    <row r="34" spans="1:11" ht="12" customHeight="1">
      <c r="A34" s="13">
        <v>41395</v>
      </c>
      <c r="B34" s="64">
        <f t="shared" si="6"/>
        <v>41395</v>
      </c>
      <c r="C34" s="56"/>
      <c r="D34" s="52">
        <f t="shared" si="11"/>
        <v>0</v>
      </c>
      <c r="E34" s="53" t="e">
        <f t="shared" si="12"/>
        <v>#DIV/0!</v>
      </c>
      <c r="F34" s="57"/>
      <c r="G34" s="58"/>
      <c r="H34" s="8">
        <f t="shared" si="7"/>
        <v>0</v>
      </c>
      <c r="I34" s="10" t="e">
        <f t="shared" si="8"/>
        <v>#DIV/0!</v>
      </c>
      <c r="J34" s="15">
        <f t="shared" si="9"/>
        <v>0</v>
      </c>
      <c r="K34" s="10" t="e">
        <f t="shared" si="10"/>
        <v>#DIV/0!</v>
      </c>
    </row>
    <row r="35" spans="1:11" s="3" customFormat="1" ht="20.100000000000001" customHeight="1">
      <c r="A35" s="14" t="s">
        <v>2</v>
      </c>
      <c r="B35" s="63">
        <f>COUNT(B4:B33)</f>
        <v>30</v>
      </c>
      <c r="C35" s="35">
        <f>SUM(C4:C34)</f>
        <v>0</v>
      </c>
      <c r="D35" s="23">
        <f>SUM(D4:D34)</f>
        <v>0</v>
      </c>
      <c r="E35" s="24" t="e">
        <f t="shared" si="12"/>
        <v>#DIV/0!</v>
      </c>
      <c r="F35" s="28">
        <f>SUM(F15:F34)</f>
        <v>0</v>
      </c>
      <c r="G35" s="34">
        <f>SUM(G15:G34)</f>
        <v>0</v>
      </c>
      <c r="H35" s="23">
        <f t="shared" si="7"/>
        <v>0</v>
      </c>
      <c r="I35" s="25" t="e">
        <f t="shared" si="8"/>
        <v>#DIV/0!</v>
      </c>
      <c r="J35" s="26">
        <f>SUM(J4:J34)</f>
        <v>0</v>
      </c>
      <c r="K35" s="27" t="e">
        <f>J35/C35</f>
        <v>#DIV/0!</v>
      </c>
    </row>
  </sheetData>
  <mergeCells count="4">
    <mergeCell ref="A1:K1"/>
    <mergeCell ref="A2:E2"/>
    <mergeCell ref="G2:I2"/>
    <mergeCell ref="J2:K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Dec-12</vt:lpstr>
      <vt:lpstr>Jan-13</vt:lpstr>
      <vt:lpstr>Feb-13</vt:lpstr>
      <vt:lpstr>Mar-13</vt:lpstr>
      <vt:lpstr>Apr-13</vt:lpstr>
    </vt:vector>
  </TitlesOfParts>
  <Company>MS it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Moudud Sabbir</dc:creator>
  <cp:lastModifiedBy>Gakk</cp:lastModifiedBy>
  <dcterms:created xsi:type="dcterms:W3CDTF">2012-12-31T06:17:15Z</dcterms:created>
  <dcterms:modified xsi:type="dcterms:W3CDTF">2013-02-10T03:50:00Z</dcterms:modified>
</cp:coreProperties>
</file>